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D150" i="1" l="1"/>
  <c r="B150" i="1"/>
  <c r="E120" i="1" l="1"/>
  <c r="E119" i="1"/>
  <c r="H87" i="1"/>
  <c r="H80" i="1" l="1"/>
  <c r="H51" i="1"/>
  <c r="H39" i="1" l="1"/>
  <c r="E17" i="1"/>
  <c r="E16" i="1"/>
  <c r="E20" i="1" l="1"/>
  <c r="F143" i="1" l="1"/>
  <c r="E143" i="1"/>
  <c r="I140" i="1" l="1"/>
  <c r="G140" i="1"/>
  <c r="C140" i="1"/>
  <c r="D140" i="1"/>
  <c r="B140" i="1"/>
  <c r="D33" i="1" l="1"/>
  <c r="C44" i="1" l="1"/>
  <c r="D44" i="1"/>
  <c r="G44" i="1"/>
  <c r="I44" i="1"/>
  <c r="B44" i="1"/>
  <c r="G61" i="1"/>
  <c r="I61" i="1"/>
  <c r="H44" i="1" l="1"/>
  <c r="F44" i="1"/>
  <c r="E44" i="1"/>
  <c r="I150" i="1" l="1"/>
  <c r="I9" i="1" l="1"/>
  <c r="D9" i="1"/>
  <c r="C9" i="1"/>
  <c r="B9" i="1"/>
  <c r="G9" i="1" l="1"/>
  <c r="H15" i="1" l="1"/>
  <c r="E15" i="1"/>
  <c r="I145" i="1" l="1"/>
  <c r="I135" i="1"/>
  <c r="I132" i="1"/>
  <c r="I126" i="1"/>
  <c r="I123" i="1"/>
  <c r="I118" i="1"/>
  <c r="I112" i="1"/>
  <c r="I101" i="1"/>
  <c r="I90" i="1"/>
  <c r="I89" i="1" s="1"/>
  <c r="I57" i="1"/>
  <c r="I41" i="1"/>
  <c r="I36" i="1"/>
  <c r="I33" i="1"/>
  <c r="I31" i="1" s="1"/>
  <c r="I24" i="1"/>
  <c r="I23" i="1" s="1"/>
  <c r="I18" i="1"/>
  <c r="I7" i="1"/>
  <c r="E51" i="1"/>
  <c r="F51" i="1"/>
  <c r="I147" i="1" l="1"/>
  <c r="I88" i="1"/>
  <c r="I99" i="1" s="1"/>
  <c r="F52" i="1"/>
  <c r="H40" i="1"/>
  <c r="I148" i="1" l="1"/>
  <c r="E49" i="1"/>
  <c r="H47" i="1"/>
  <c r="C61" i="1" l="1"/>
  <c r="C57" i="1"/>
  <c r="C41" i="1"/>
  <c r="C36" i="1"/>
  <c r="C33" i="1"/>
  <c r="C31" i="1" s="1"/>
  <c r="C24" i="1"/>
  <c r="C23" i="1" s="1"/>
  <c r="C18" i="1"/>
  <c r="C7" i="1"/>
  <c r="C88" i="1" l="1"/>
  <c r="D41" i="1"/>
  <c r="G57" i="1" l="1"/>
  <c r="D57" i="1"/>
  <c r="B57" i="1"/>
  <c r="G112" i="1" l="1"/>
  <c r="C112" i="1"/>
  <c r="D112" i="1"/>
  <c r="B112" i="1"/>
  <c r="G24" i="1"/>
  <c r="D24" i="1"/>
  <c r="D23" i="1" s="1"/>
  <c r="G123" i="1" l="1"/>
  <c r="H26" i="1" l="1"/>
  <c r="H25" i="1"/>
  <c r="F122" i="1" l="1"/>
  <c r="E29" i="1"/>
  <c r="B101" i="1" l="1"/>
  <c r="C101" i="1"/>
  <c r="D101" i="1"/>
  <c r="G101" i="1"/>
  <c r="E122" i="1" l="1"/>
  <c r="F76" i="1" l="1"/>
  <c r="F26" i="1" l="1"/>
  <c r="E26" i="1"/>
  <c r="H144" i="1"/>
  <c r="H142" i="1"/>
  <c r="H117" i="1"/>
  <c r="H116" i="1"/>
  <c r="H115" i="1"/>
  <c r="H111" i="1"/>
  <c r="H110" i="1"/>
  <c r="H30" i="1"/>
  <c r="E64" i="1"/>
  <c r="F30" i="1"/>
  <c r="G36" i="1" l="1"/>
  <c r="D36" i="1"/>
  <c r="B36" i="1"/>
  <c r="H46" i="1"/>
  <c r="E39" i="1"/>
  <c r="H83" i="1" l="1"/>
  <c r="H76" i="1"/>
  <c r="H75" i="1"/>
  <c r="H74" i="1"/>
  <c r="H70" i="1"/>
  <c r="H64" i="1"/>
  <c r="H63" i="1"/>
  <c r="H62" i="1"/>
  <c r="F62" i="1" l="1"/>
  <c r="G23" i="1"/>
  <c r="E30" i="1"/>
  <c r="H112" i="1" l="1"/>
  <c r="B24" i="1"/>
  <c r="B23" i="1" s="1"/>
  <c r="H28" i="1"/>
  <c r="H14" i="1"/>
  <c r="F14" i="1"/>
  <c r="E14" i="1"/>
  <c r="H24" i="1" l="1"/>
  <c r="E24" i="1"/>
  <c r="F24" i="1"/>
  <c r="D135" i="1"/>
  <c r="C135" i="1"/>
  <c r="B135" i="1"/>
  <c r="G135" i="1"/>
  <c r="F23" i="1" l="1"/>
  <c r="E23" i="1"/>
  <c r="H23" i="1"/>
  <c r="E108" i="1"/>
  <c r="E105" i="1"/>
  <c r="H97" i="1"/>
  <c r="F80" i="1"/>
  <c r="E80" i="1"/>
  <c r="F74" i="1"/>
  <c r="F70" i="1"/>
  <c r="E62" i="1"/>
  <c r="E103" i="1" l="1"/>
  <c r="H11" i="1" l="1"/>
  <c r="E77" i="1" l="1"/>
  <c r="B61" i="1"/>
  <c r="D61" i="1"/>
  <c r="E74" i="1"/>
  <c r="C123" i="1"/>
  <c r="D123" i="1"/>
  <c r="B123" i="1"/>
  <c r="E124" i="1"/>
  <c r="E8" i="1"/>
  <c r="F8" i="1"/>
  <c r="H8" i="1"/>
  <c r="B7" i="1"/>
  <c r="D7" i="1"/>
  <c r="G7" i="1"/>
  <c r="E11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H53" i="1"/>
  <c r="E55" i="1"/>
  <c r="F55" i="1"/>
  <c r="H55" i="1"/>
  <c r="E56" i="1"/>
  <c r="F56" i="1"/>
  <c r="H56" i="1"/>
  <c r="E59" i="1"/>
  <c r="F59" i="1"/>
  <c r="H59" i="1"/>
  <c r="E60" i="1"/>
  <c r="F60" i="1"/>
  <c r="H60" i="1"/>
  <c r="E63" i="1"/>
  <c r="F63" i="1"/>
  <c r="E69" i="1"/>
  <c r="F69" i="1"/>
  <c r="E70" i="1"/>
  <c r="E75" i="1"/>
  <c r="F75" i="1"/>
  <c r="E76" i="1"/>
  <c r="B90" i="1"/>
  <c r="B89" i="1" s="1"/>
  <c r="C90" i="1"/>
  <c r="C89" i="1" s="1"/>
  <c r="D90" i="1"/>
  <c r="D89" i="1" s="1"/>
  <c r="G90" i="1"/>
  <c r="G89" i="1" s="1"/>
  <c r="E91" i="1"/>
  <c r="F91" i="1"/>
  <c r="H91" i="1"/>
  <c r="E92" i="1"/>
  <c r="E93" i="1"/>
  <c r="F93" i="1"/>
  <c r="H93" i="1"/>
  <c r="E94" i="1"/>
  <c r="H98" i="1"/>
  <c r="E102" i="1"/>
  <c r="F102" i="1"/>
  <c r="H102" i="1"/>
  <c r="F103" i="1"/>
  <c r="H103" i="1"/>
  <c r="E104" i="1"/>
  <c r="F104" i="1"/>
  <c r="H104" i="1"/>
  <c r="E106" i="1"/>
  <c r="F106" i="1"/>
  <c r="H106" i="1"/>
  <c r="E109" i="1"/>
  <c r="F109" i="1"/>
  <c r="H109" i="1"/>
  <c r="E110" i="1"/>
  <c r="F110" i="1"/>
  <c r="E111" i="1"/>
  <c r="F111" i="1"/>
  <c r="E115" i="1"/>
  <c r="F115" i="1"/>
  <c r="E116" i="1"/>
  <c r="E117" i="1"/>
  <c r="B118" i="1"/>
  <c r="C118" i="1"/>
  <c r="D118" i="1"/>
  <c r="G118" i="1"/>
  <c r="F119" i="1"/>
  <c r="F120" i="1"/>
  <c r="E121" i="1"/>
  <c r="F121" i="1"/>
  <c r="H121" i="1"/>
  <c r="E125" i="1"/>
  <c r="B126" i="1"/>
  <c r="C126" i="1"/>
  <c r="D126" i="1"/>
  <c r="G126" i="1"/>
  <c r="E127" i="1"/>
  <c r="F127" i="1"/>
  <c r="H127" i="1"/>
  <c r="E128" i="1"/>
  <c r="F128" i="1"/>
  <c r="H128" i="1"/>
  <c r="E129" i="1"/>
  <c r="F129" i="1"/>
  <c r="H129" i="1"/>
  <c r="E130" i="1"/>
  <c r="F130" i="1"/>
  <c r="H130" i="1"/>
  <c r="E131" i="1"/>
  <c r="F131" i="1"/>
  <c r="H131" i="1"/>
  <c r="B132" i="1"/>
  <c r="C132" i="1"/>
  <c r="D132" i="1"/>
  <c r="G132" i="1"/>
  <c r="E133" i="1"/>
  <c r="F133" i="1"/>
  <c r="H133" i="1"/>
  <c r="E134" i="1"/>
  <c r="F134" i="1"/>
  <c r="H134" i="1"/>
  <c r="E136" i="1"/>
  <c r="E137" i="1"/>
  <c r="F137" i="1"/>
  <c r="E138" i="1"/>
  <c r="F138" i="1"/>
  <c r="H141" i="1"/>
  <c r="E142" i="1"/>
  <c r="F142" i="1"/>
  <c r="E144" i="1"/>
  <c r="F144" i="1"/>
  <c r="B145" i="1"/>
  <c r="C145" i="1"/>
  <c r="D145" i="1"/>
  <c r="E145" i="1"/>
  <c r="F145" i="1"/>
  <c r="G145" i="1"/>
  <c r="H145" i="1"/>
  <c r="D88" i="1" l="1"/>
  <c r="D99" i="1" s="1"/>
  <c r="G88" i="1"/>
  <c r="G99" i="1" s="1"/>
  <c r="B88" i="1"/>
  <c r="B99" i="1" s="1"/>
  <c r="E31" i="1"/>
  <c r="F31" i="1"/>
  <c r="F33" i="1"/>
  <c r="H31" i="1"/>
  <c r="H61" i="1"/>
  <c r="E101" i="1"/>
  <c r="E57" i="1"/>
  <c r="H36" i="1"/>
  <c r="E9" i="1"/>
  <c r="E140" i="1"/>
  <c r="E135" i="1"/>
  <c r="F118" i="1"/>
  <c r="G147" i="1"/>
  <c r="F140" i="1"/>
  <c r="F135" i="1"/>
  <c r="H126" i="1"/>
  <c r="H140" i="1"/>
  <c r="C147" i="1"/>
  <c r="E112" i="1"/>
  <c r="F89" i="1"/>
  <c r="H57" i="1"/>
  <c r="B147" i="1"/>
  <c r="H7" i="1"/>
  <c r="F57" i="1"/>
  <c r="F126" i="1"/>
  <c r="E118" i="1"/>
  <c r="E90" i="1"/>
  <c r="E36" i="1"/>
  <c r="E126" i="1"/>
  <c r="F90" i="1"/>
  <c r="E132" i="1"/>
  <c r="E123" i="1"/>
  <c r="D147" i="1"/>
  <c r="E33" i="1"/>
  <c r="F36" i="1"/>
  <c r="H33" i="1"/>
  <c r="F18" i="1"/>
  <c r="F9" i="1"/>
  <c r="E7" i="1"/>
  <c r="H9" i="1"/>
  <c r="H89" i="1"/>
  <c r="F7" i="1"/>
  <c r="H101" i="1"/>
  <c r="F112" i="1"/>
  <c r="F61" i="1"/>
  <c r="E18" i="1"/>
  <c r="F132" i="1"/>
  <c r="H132" i="1"/>
  <c r="H118" i="1"/>
  <c r="E61" i="1"/>
  <c r="F101" i="1"/>
  <c r="E89" i="1"/>
  <c r="H90" i="1"/>
  <c r="H18" i="1"/>
  <c r="D148" i="1" l="1"/>
  <c r="C99" i="1"/>
  <c r="C148" i="1" s="1"/>
  <c r="G148" i="1"/>
  <c r="E147" i="1"/>
  <c r="F147" i="1"/>
  <c r="H147" i="1"/>
  <c r="B148" i="1"/>
  <c r="H88" i="1"/>
  <c r="E88" i="1"/>
  <c r="F88" i="1" l="1"/>
  <c r="H99" i="1"/>
  <c r="E99" i="1"/>
  <c r="F99" i="1"/>
</calcChain>
</file>

<file path=xl/sharedStrings.xml><?xml version="1.0" encoding="utf-8"?>
<sst xmlns="http://schemas.openxmlformats.org/spreadsheetml/2006/main" count="165" uniqueCount="164">
  <si>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</si>
  <si>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</si>
  <si>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</si>
  <si>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</si>
  <si>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</si>
  <si>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</si>
  <si>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</si>
  <si>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</si>
  <si>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</si>
  <si>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</si>
  <si>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</si>
  <si>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</si>
  <si>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</si>
  <si>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</si>
  <si>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</si>
  <si>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</si>
  <si>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</si>
  <si>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</si>
  <si>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</si>
  <si>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</si>
  <si>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</si>
  <si>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</si>
  <si>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</si>
  <si>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</si>
  <si>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</si>
  <si>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</si>
  <si>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</si>
  <si>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</si>
  <si>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</si>
  <si>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</si>
  <si>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</si>
  <si>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</si>
  <si>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</si>
  <si>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</si>
  <si>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</si>
  <si>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</si>
  <si>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</si>
  <si>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</si>
  <si>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</si>
  <si>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</si>
  <si>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</si>
  <si>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</si>
  <si>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</si>
  <si>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</si>
  <si>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</si>
  <si>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</si>
  <si>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</si>
  <si>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</si>
  <si>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</si>
  <si>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</si>
  <si>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</si>
  <si>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</si>
  <si>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</si>
  <si>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</si>
  <si>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</si>
  <si>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</si>
  <si>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</si>
  <si>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</si>
  <si>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</si>
  <si>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</si>
  <si>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</si>
  <si>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</si>
  <si>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</si>
  <si>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</si>
  <si>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</si>
  <si>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</si>
  <si>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</si>
  <si>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</si>
  <si>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</si>
  <si>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</si>
  <si>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</si>
  <si>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</si>
  <si>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</si>
  <si>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</si>
  <si>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</si>
  <si>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</si>
  <si>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</si>
  <si>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</si>
  <si>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</si>
  <si>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</si>
  <si>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</si>
  <si>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</si>
  <si>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</si>
  <si>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</si>
  <si>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</si>
  <si>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</si>
  <si>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</si>
  <si>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</si>
  <si>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</si>
  <si>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</si>
  <si>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</si>
  <si>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</si>
  <si>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</si>
  <si>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</si>
  <si>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</si>
  <si>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</si>
  <si>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</si>
  <si>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</si>
  <si>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</si>
  <si>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</si>
  <si>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</si>
  <si>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</si>
  <si>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</si>
  <si>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</si>
  <si>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</si>
  <si>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</si>
  <si>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</si>
  <si>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</si>
  <si>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</si>
  <si>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</si>
  <si>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</si>
  <si>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</si>
  <si>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</si>
  <si>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</si>
  <si>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</si>
  <si>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</si>
  <si>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</si>
  <si>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</si>
  <si>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</si>
  <si>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</si>
  <si>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</si>
  <si>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</si>
  <si>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</si>
  <si>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</si>
  <si>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</si>
  <si>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</si>
  <si>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</si>
  <si>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</si>
  <si>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</si>
  <si>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</si>
  <si>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</si>
  <si>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</si>
  <si>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</si>
  <si>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</si>
  <si>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</si>
  <si>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</si>
  <si>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</si>
  <si>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</si>
  <si>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</si>
  <si>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</si>
  <si>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</si>
  <si>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</si>
  <si>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</si>
  <si>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</si>
  <si>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</si>
  <si>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</si>
  <si>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</si>
  <si>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</si>
  <si>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</si>
  <si>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</si>
  <si>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</si>
  <si>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</si>
  <si>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</si>
  <si>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</si>
  <si>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</si>
  <si>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</si>
  <si>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</si>
  <si>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</si>
  <si>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</si>
  <si>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на 01 февраля 2024 года</t>
  </si>
  <si>
    <t>План за 1 месяц 2024г.</t>
  </si>
  <si>
    <t>Факт за аналогичный период 2023г.</t>
  </si>
  <si>
    <t>На 01.01.2024</t>
  </si>
  <si>
    <t>На  01.02.2024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</si>
</sst>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5" fontId="1" fillId="0" borderId="0" xfId="0" applyNumberFormat="1" applyFont="1" applyFill="1" applyProtection="1">
      <protection locked="0"/>
    </xf>
    <xf numFmtId="165" fontId="2" fillId="0" borderId="0" xfId="0" applyNumberFormat="1" applyFont="1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vertical="top" wrapText="1"/>
      <protection locked="0"/>
    </xf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topLeftCell="A127" zoomScaleNormal="100" workbookViewId="0">
      <selection activeCell="D164" sqref="D164"/>
    </sheetView>
  </sheetViews>
  <sheetFormatPr defaultRowHeight="15" x14ac:dyDescent="0.25"/>
  <cols>
    <col min="1" max="1" width="44.85546875" style="21" customWidth="1"/>
    <col min="2" max="2" width="14" style="77" customWidth="1"/>
    <col min="3" max="3" width="13.7109375" style="77" customWidth="1"/>
    <col min="4" max="4" width="12.7109375" style="77" customWidth="1"/>
    <col min="5" max="5" width="12.7109375" style="22" customWidth="1"/>
    <col min="6" max="6" width="11.85546875" style="22" customWidth="1"/>
    <col min="7" max="7" width="12.42578125" style="77" customWidth="1"/>
    <col min="8" max="8" width="10" style="22" customWidth="1"/>
    <col min="9" max="9" width="12.5703125" style="77" customWidth="1"/>
    <col min="10" max="13" width="9.140625" style="21"/>
    <col min="14" max="14" width="12.140625" style="21" customWidth="1"/>
    <col min="15" max="16384" width="9.140625" style="21"/>
  </cols>
  <sheetData>
    <row r="1" spans="1:9" ht="23.2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79"/>
    </row>
    <row r="2" spans="1:9" ht="19.5" customHeight="1" x14ac:dyDescent="0.25">
      <c r="A2" s="54" t="s">
        <v>159</v>
      </c>
      <c r="B2" s="54"/>
      <c r="C2" s="54"/>
      <c r="D2" s="54"/>
      <c r="E2" s="54"/>
      <c r="F2" s="54"/>
      <c r="G2" s="54"/>
      <c r="H2" s="54"/>
      <c r="I2" s="80"/>
    </row>
    <row r="3" spans="1:9" ht="5.25" hidden="1" customHeight="1" x14ac:dyDescent="0.25">
      <c r="A3" s="55" t="s">
        <v>1</v>
      </c>
      <c r="B3" s="55"/>
      <c r="C3" s="55"/>
      <c r="D3" s="55"/>
      <c r="E3" s="55"/>
      <c r="F3" s="55"/>
      <c r="G3" s="55"/>
      <c r="H3" s="55"/>
      <c r="I3" s="81"/>
    </row>
    <row r="4" spans="1:9" ht="70.5" customHeight="1" thickBot="1" x14ac:dyDescent="0.25">
      <c r="A4" s="40" t="s">
        <v>2</v>
      </c>
      <c r="B4" s="65" t="s">
        <v>3</v>
      </c>
      <c r="C4" s="65" t="s">
        <v>160</v>
      </c>
      <c r="D4" s="65" t="s">
        <v>76</v>
      </c>
      <c r="E4" s="41" t="s">
        <v>75</v>
      </c>
      <c r="F4" s="41" t="s">
        <v>77</v>
      </c>
      <c r="G4" s="65" t="s">
        <v>161</v>
      </c>
      <c r="H4" s="42" t="s">
        <v>74</v>
      </c>
      <c r="I4" s="65" t="s">
        <v>79</v>
      </c>
    </row>
    <row r="5" spans="1:9" ht="18" customHeight="1" thickBot="1" x14ac:dyDescent="0.25">
      <c r="A5" s="43">
        <v>1</v>
      </c>
      <c r="B5" s="66">
        <v>2</v>
      </c>
      <c r="C5" s="66">
        <v>3</v>
      </c>
      <c r="D5" s="66">
        <v>4</v>
      </c>
      <c r="E5" s="44">
        <v>5</v>
      </c>
      <c r="F5" s="44">
        <v>6</v>
      </c>
      <c r="G5" s="66">
        <v>7</v>
      </c>
      <c r="H5" s="45">
        <v>8</v>
      </c>
      <c r="I5" s="82">
        <v>9</v>
      </c>
    </row>
    <row r="6" spans="1:9" ht="24.75" customHeight="1" x14ac:dyDescent="0.2">
      <c r="A6" s="56" t="s">
        <v>4</v>
      </c>
      <c r="B6" s="57"/>
      <c r="C6" s="57"/>
      <c r="D6" s="57"/>
      <c r="E6" s="57"/>
      <c r="F6" s="57"/>
      <c r="G6" s="57"/>
      <c r="H6" s="57"/>
      <c r="I6" s="58"/>
    </row>
    <row r="7" spans="1:9" ht="14.25" x14ac:dyDescent="0.2">
      <c r="A7" s="5" t="s">
        <v>5</v>
      </c>
      <c r="B7" s="67">
        <f>B8+B9</f>
        <v>519499.6</v>
      </c>
      <c r="C7" s="67">
        <f>C8+C9</f>
        <v>16682.800000000003</v>
      </c>
      <c r="D7" s="67">
        <f>D8+D9</f>
        <v>19026.300000000003</v>
      </c>
      <c r="E7" s="25">
        <f>$D:$D/$B:$B*100</f>
        <v>3.662428229011149</v>
      </c>
      <c r="F7" s="25">
        <f>$D:$D/$C:$C*100</f>
        <v>114.04740211475293</v>
      </c>
      <c r="G7" s="67">
        <f>G8+G9</f>
        <v>15057.4</v>
      </c>
      <c r="H7" s="25">
        <f>$D:$D/$G:$G*100</f>
        <v>126.35846826145287</v>
      </c>
      <c r="I7" s="67">
        <f>I8+I9</f>
        <v>19026.300000000003</v>
      </c>
    </row>
    <row r="8" spans="1:9" ht="25.5" x14ac:dyDescent="0.2">
      <c r="A8" s="49" t="s">
        <v>6</v>
      </c>
      <c r="B8" s="68">
        <v>12938</v>
      </c>
      <c r="C8" s="68">
        <v>1000</v>
      </c>
      <c r="D8" s="68">
        <v>4974.8</v>
      </c>
      <c r="E8" s="25">
        <f>$D:$D/$B:$B*100</f>
        <v>38.45107435461432</v>
      </c>
      <c r="F8" s="25">
        <f>$D:$D/$C:$C*100</f>
        <v>497.48</v>
      </c>
      <c r="G8" s="68">
        <v>1217.9000000000001</v>
      </c>
      <c r="H8" s="25">
        <f>$D:$D/$G:$G*100</f>
        <v>408.47360210197883</v>
      </c>
      <c r="I8" s="68">
        <v>4974.8</v>
      </c>
    </row>
    <row r="9" spans="1:9" ht="12.75" customHeight="1" x14ac:dyDescent="0.2">
      <c r="A9" s="63" t="s">
        <v>78</v>
      </c>
      <c r="B9" s="69">
        <f>B11+B12+B13+B14+B15+B16+B17</f>
        <v>506561.6</v>
      </c>
      <c r="C9" s="69">
        <f>C11+C12+C13+C14+C15+C16+C17</f>
        <v>15682.800000000001</v>
      </c>
      <c r="D9" s="69">
        <f>D11+D12+D13+D14+D15+D16+D17</f>
        <v>14051.500000000002</v>
      </c>
      <c r="E9" s="59">
        <f>$D:$D/$B:$B*100</f>
        <v>2.7738975871838689</v>
      </c>
      <c r="F9" s="61">
        <f>$D:$D/$C:$C*100</f>
        <v>89.598158492106009</v>
      </c>
      <c r="G9" s="69">
        <f>G11+G12+G13+G14+G15+G17</f>
        <v>13839.5</v>
      </c>
      <c r="H9" s="59">
        <f>$D:$D/$G:$G*100</f>
        <v>101.5318472488168</v>
      </c>
      <c r="I9" s="69">
        <f>I11+I12+I13+I14+I15+I16+I17</f>
        <v>14051.500000000002</v>
      </c>
    </row>
    <row r="10" spans="1:9" ht="12.75" customHeight="1" x14ac:dyDescent="0.2">
      <c r="A10" s="64"/>
      <c r="B10" s="70"/>
      <c r="C10" s="70"/>
      <c r="D10" s="70"/>
      <c r="E10" s="60"/>
      <c r="F10" s="62"/>
      <c r="G10" s="70"/>
      <c r="H10" s="60"/>
      <c r="I10" s="70"/>
    </row>
    <row r="11" spans="1:9" ht="51" customHeight="1" x14ac:dyDescent="0.2">
      <c r="A11" s="1" t="s">
        <v>83</v>
      </c>
      <c r="B11" s="71">
        <v>487504.3</v>
      </c>
      <c r="C11" s="71">
        <v>15402.7</v>
      </c>
      <c r="D11" s="71">
        <v>13055.1</v>
      </c>
      <c r="E11" s="28">
        <f t="shared" ref="E11:E26" si="0">$D:$D/$B:$B*100</f>
        <v>2.6779456099156462</v>
      </c>
      <c r="F11" s="28">
        <f t="shared" ref="F11:F26" si="1">$D:$D/$C:$C*100</f>
        <v>84.758516364014099</v>
      </c>
      <c r="G11" s="71">
        <v>14061.8</v>
      </c>
      <c r="H11" s="28">
        <f>$D:$D/$G:$G*100</f>
        <v>92.840888079762195</v>
      </c>
      <c r="I11" s="71">
        <v>13055.1</v>
      </c>
    </row>
    <row r="12" spans="1:9" ht="89.25" x14ac:dyDescent="0.2">
      <c r="A12" s="2" t="s">
        <v>101</v>
      </c>
      <c r="B12" s="71">
        <v>2013.1</v>
      </c>
      <c r="C12" s="71">
        <v>0</v>
      </c>
      <c r="D12" s="71">
        <v>14.2</v>
      </c>
      <c r="E12" s="28">
        <f t="shared" si="0"/>
        <v>0.70537976255526302</v>
      </c>
      <c r="F12" s="28">
        <v>0</v>
      </c>
      <c r="G12" s="71">
        <v>-41.3</v>
      </c>
      <c r="H12" s="28">
        <f>$D:$D/$G:$G*100</f>
        <v>-34.382566585956411</v>
      </c>
      <c r="I12" s="71">
        <v>14.2</v>
      </c>
    </row>
    <row r="13" spans="1:9" ht="25.5" x14ac:dyDescent="0.2">
      <c r="A13" s="3" t="s">
        <v>84</v>
      </c>
      <c r="B13" s="71">
        <v>4437</v>
      </c>
      <c r="C13" s="71">
        <v>80</v>
      </c>
      <c r="D13" s="71">
        <v>386</v>
      </c>
      <c r="E13" s="28">
        <f t="shared" si="0"/>
        <v>8.6995717827360828</v>
      </c>
      <c r="F13" s="28">
        <f t="shared" si="1"/>
        <v>482.5</v>
      </c>
      <c r="G13" s="71">
        <v>-449.9</v>
      </c>
      <c r="H13" s="28">
        <f>$D:$D/$G:$G*100</f>
        <v>-85.796843743054012</v>
      </c>
      <c r="I13" s="71">
        <v>386</v>
      </c>
    </row>
    <row r="14" spans="1:9" ht="65.25" customHeight="1" x14ac:dyDescent="0.2">
      <c r="A14" s="6" t="s">
        <v>90</v>
      </c>
      <c r="B14" s="71">
        <v>8860.1</v>
      </c>
      <c r="C14" s="71">
        <v>200.1</v>
      </c>
      <c r="D14" s="71">
        <v>488.7</v>
      </c>
      <c r="E14" s="28">
        <f t="shared" si="0"/>
        <v>5.5157391000101574</v>
      </c>
      <c r="F14" s="28">
        <f t="shared" si="1"/>
        <v>244.2278860569715</v>
      </c>
      <c r="G14" s="71">
        <v>90.8</v>
      </c>
      <c r="H14" s="28">
        <f>$D:$D/$G:$G*100</f>
        <v>538.21585903083701</v>
      </c>
      <c r="I14" s="71">
        <v>488.7</v>
      </c>
    </row>
    <row r="15" spans="1:9" ht="48.75" customHeight="1" x14ac:dyDescent="0.2">
      <c r="A15" s="37" t="s">
        <v>132</v>
      </c>
      <c r="B15" s="71">
        <v>1649.7</v>
      </c>
      <c r="C15" s="71">
        <v>0</v>
      </c>
      <c r="D15" s="71">
        <v>98.8</v>
      </c>
      <c r="E15" s="28">
        <f t="shared" si="0"/>
        <v>5.9889676910953504</v>
      </c>
      <c r="F15" s="28">
        <v>0</v>
      </c>
      <c r="G15" s="71">
        <v>178.1</v>
      </c>
      <c r="H15" s="28">
        <f>$D:$D/$G:$G*100</f>
        <v>55.474452554744524</v>
      </c>
      <c r="I15" s="71">
        <v>98.8</v>
      </c>
    </row>
    <row r="16" spans="1:9" ht="60" customHeight="1" x14ac:dyDescent="0.2">
      <c r="A16" s="37" t="s">
        <v>153</v>
      </c>
      <c r="B16" s="71">
        <v>1857.4</v>
      </c>
      <c r="C16" s="71">
        <v>0</v>
      </c>
      <c r="D16" s="71">
        <v>-62.8</v>
      </c>
      <c r="E16" s="28">
        <f t="shared" si="0"/>
        <v>-3.3810703133412292</v>
      </c>
      <c r="F16" s="28">
        <v>0</v>
      </c>
      <c r="G16" s="71">
        <v>0</v>
      </c>
      <c r="H16" s="28">
        <v>0</v>
      </c>
      <c r="I16" s="71">
        <v>-62.8</v>
      </c>
    </row>
    <row r="17" spans="1:9" ht="61.5" customHeight="1" x14ac:dyDescent="0.2">
      <c r="A17" s="37" t="s">
        <v>152</v>
      </c>
      <c r="B17" s="71">
        <v>240</v>
      </c>
      <c r="C17" s="71">
        <v>0</v>
      </c>
      <c r="D17" s="71">
        <v>71.5</v>
      </c>
      <c r="E17" s="28">
        <f t="shared" si="0"/>
        <v>29.791666666666668</v>
      </c>
      <c r="F17" s="28">
        <v>0</v>
      </c>
      <c r="G17" s="71">
        <v>0</v>
      </c>
      <c r="H17" s="28">
        <v>0</v>
      </c>
      <c r="I17" s="71">
        <v>71.5</v>
      </c>
    </row>
    <row r="18" spans="1:9" ht="39.75" customHeight="1" x14ac:dyDescent="0.2">
      <c r="A18" s="20" t="s">
        <v>95</v>
      </c>
      <c r="B18" s="72">
        <f>B19+B20+B21+B22</f>
        <v>65533.299999999996</v>
      </c>
      <c r="C18" s="72">
        <f>C19+C20+C21+C22</f>
        <v>5461.0999999999995</v>
      </c>
      <c r="D18" s="72">
        <f>D19+D20+D21+D22</f>
        <v>5731.7000000000007</v>
      </c>
      <c r="E18" s="25">
        <f t="shared" si="0"/>
        <v>8.7462404609564928</v>
      </c>
      <c r="F18" s="25">
        <f t="shared" si="1"/>
        <v>104.95504568676644</v>
      </c>
      <c r="G18" s="72">
        <f>G19+G20+G21+G22</f>
        <v>2405.3000000000002</v>
      </c>
      <c r="H18" s="25">
        <f t="shared" ref="H18:H37" si="2">$D:$D/$G:$G*100</f>
        <v>238.29459942626698</v>
      </c>
      <c r="I18" s="72">
        <f>I19+I20+I21+I22</f>
        <v>5731.7000000000007</v>
      </c>
    </row>
    <row r="19" spans="1:9" ht="37.5" customHeight="1" x14ac:dyDescent="0.2">
      <c r="A19" s="8" t="s">
        <v>96</v>
      </c>
      <c r="B19" s="71">
        <v>34190.5</v>
      </c>
      <c r="C19" s="71">
        <v>2849.2</v>
      </c>
      <c r="D19" s="71">
        <v>2736.8</v>
      </c>
      <c r="E19" s="28">
        <f t="shared" si="0"/>
        <v>8.0045626709173607</v>
      </c>
      <c r="F19" s="28">
        <f t="shared" si="1"/>
        <v>96.055032991716985</v>
      </c>
      <c r="G19" s="71">
        <v>1045.5</v>
      </c>
      <c r="H19" s="28">
        <f t="shared" si="2"/>
        <v>261.76948828311811</v>
      </c>
      <c r="I19" s="71">
        <v>2736.8</v>
      </c>
    </row>
    <row r="20" spans="1:9" ht="56.25" customHeight="1" x14ac:dyDescent="0.2">
      <c r="A20" s="8" t="s">
        <v>97</v>
      </c>
      <c r="B20" s="71">
        <v>164.5</v>
      </c>
      <c r="C20" s="71">
        <v>13.7</v>
      </c>
      <c r="D20" s="71">
        <v>12.5</v>
      </c>
      <c r="E20" s="28">
        <f t="shared" si="0"/>
        <v>7.598784194528875</v>
      </c>
      <c r="F20" s="28">
        <f t="shared" si="1"/>
        <v>91.240875912408754</v>
      </c>
      <c r="G20" s="71">
        <v>2.2000000000000002</v>
      </c>
      <c r="H20" s="28">
        <f t="shared" si="2"/>
        <v>568.18181818181813</v>
      </c>
      <c r="I20" s="71">
        <v>12.5</v>
      </c>
    </row>
    <row r="21" spans="1:9" ht="55.5" customHeight="1" x14ac:dyDescent="0.2">
      <c r="A21" s="8" t="s">
        <v>98</v>
      </c>
      <c r="B21" s="71">
        <v>35462.199999999997</v>
      </c>
      <c r="C21" s="71">
        <v>2955.2</v>
      </c>
      <c r="D21" s="71">
        <v>3260.8</v>
      </c>
      <c r="E21" s="28">
        <f t="shared" si="0"/>
        <v>9.1951429973323719</v>
      </c>
      <c r="F21" s="28">
        <f t="shared" si="1"/>
        <v>110.34109366540336</v>
      </c>
      <c r="G21" s="71">
        <v>1481.8</v>
      </c>
      <c r="H21" s="28">
        <f t="shared" si="2"/>
        <v>220.0566878121204</v>
      </c>
      <c r="I21" s="71">
        <v>3260.8</v>
      </c>
    </row>
    <row r="22" spans="1:9" ht="54" customHeight="1" x14ac:dyDescent="0.2">
      <c r="A22" s="8" t="s">
        <v>99</v>
      </c>
      <c r="B22" s="71">
        <v>-4283.8999999999996</v>
      </c>
      <c r="C22" s="71">
        <v>-357</v>
      </c>
      <c r="D22" s="71">
        <v>-278.39999999999998</v>
      </c>
      <c r="E22" s="28">
        <f t="shared" si="0"/>
        <v>6.4987511379817455</v>
      </c>
      <c r="F22" s="28">
        <f t="shared" si="1"/>
        <v>77.983193277310917</v>
      </c>
      <c r="G22" s="71">
        <v>-124.2</v>
      </c>
      <c r="H22" s="28">
        <f t="shared" si="2"/>
        <v>224.15458937198065</v>
      </c>
      <c r="I22" s="71">
        <v>-278.39999999999998</v>
      </c>
    </row>
    <row r="23" spans="1:9" ht="14.25" x14ac:dyDescent="0.2">
      <c r="A23" s="7" t="s">
        <v>8</v>
      </c>
      <c r="B23" s="72">
        <f>B24+B28+B29+B30</f>
        <v>125609.5</v>
      </c>
      <c r="C23" s="72">
        <f>C24+C28+C29+C30</f>
        <v>3000</v>
      </c>
      <c r="D23" s="72">
        <f>D24+D28+D29+D30</f>
        <v>10506.900000000001</v>
      </c>
      <c r="E23" s="25">
        <f t="shared" si="0"/>
        <v>8.3647335591655096</v>
      </c>
      <c r="F23" s="25">
        <f t="shared" si="1"/>
        <v>350.23</v>
      </c>
      <c r="G23" s="72">
        <f t="shared" ref="G23" si="3">G24+G28+G29+G30</f>
        <v>2815.8</v>
      </c>
      <c r="H23" s="25">
        <f t="shared" si="2"/>
        <v>373.14084807159605</v>
      </c>
      <c r="I23" s="72">
        <f>I24+I28+I29+I30</f>
        <v>10506.900000000001</v>
      </c>
    </row>
    <row r="24" spans="1:9" ht="27.75" customHeight="1" x14ac:dyDescent="0.2">
      <c r="A24" s="38" t="s">
        <v>133</v>
      </c>
      <c r="B24" s="72">
        <f>SUM(B25:B26)</f>
        <v>107219.2</v>
      </c>
      <c r="C24" s="72">
        <f>SUM(C25:C26)</f>
        <v>2000</v>
      </c>
      <c r="D24" s="72">
        <f>SUM(D25:D27)</f>
        <v>1092.3999999999999</v>
      </c>
      <c r="E24" s="28">
        <f t="shared" si="0"/>
        <v>1.0188473706201873</v>
      </c>
      <c r="F24" s="28">
        <f t="shared" si="1"/>
        <v>54.61999999999999</v>
      </c>
      <c r="G24" s="72">
        <f>SUM(G25:G27)</f>
        <v>3052.3</v>
      </c>
      <c r="H24" s="25">
        <f t="shared" si="2"/>
        <v>35.789404711201385</v>
      </c>
      <c r="I24" s="72">
        <f>SUM(I25:I27)</f>
        <v>1092.3999999999999</v>
      </c>
    </row>
    <row r="25" spans="1:9" ht="27.75" customHeight="1" x14ac:dyDescent="0.2">
      <c r="A25" s="3" t="s">
        <v>134</v>
      </c>
      <c r="B25" s="71">
        <v>63385.2</v>
      </c>
      <c r="C25" s="71">
        <v>1000</v>
      </c>
      <c r="D25" s="71">
        <v>1103.0999999999999</v>
      </c>
      <c r="E25" s="28">
        <f t="shared" si="0"/>
        <v>1.7403116184850722</v>
      </c>
      <c r="F25" s="28">
        <f t="shared" si="1"/>
        <v>110.31</v>
      </c>
      <c r="G25" s="71">
        <v>1071.5</v>
      </c>
      <c r="H25" s="28">
        <f t="shared" si="2"/>
        <v>102.94913672421838</v>
      </c>
      <c r="I25" s="71">
        <v>1103.0999999999999</v>
      </c>
    </row>
    <row r="26" spans="1:9" ht="42.75" customHeight="1" x14ac:dyDescent="0.2">
      <c r="A26" s="39" t="s">
        <v>135</v>
      </c>
      <c r="B26" s="71">
        <v>43834</v>
      </c>
      <c r="C26" s="71">
        <v>1000</v>
      </c>
      <c r="D26" s="71">
        <v>-10.7</v>
      </c>
      <c r="E26" s="28">
        <f t="shared" si="0"/>
        <v>-2.4410275128895376E-2</v>
      </c>
      <c r="F26" s="28">
        <f t="shared" si="1"/>
        <v>-1.0699999999999998</v>
      </c>
      <c r="G26" s="71">
        <v>1980.8</v>
      </c>
      <c r="H26" s="28">
        <f t="shared" si="2"/>
        <v>-0.54018578352180935</v>
      </c>
      <c r="I26" s="71">
        <v>-10.7</v>
      </c>
    </row>
    <row r="27" spans="1:9" ht="42.75" customHeight="1" x14ac:dyDescent="0.2">
      <c r="A27" s="39" t="s">
        <v>145</v>
      </c>
      <c r="B27" s="71">
        <v>0</v>
      </c>
      <c r="C27" s="71">
        <v>0</v>
      </c>
      <c r="D27" s="71">
        <v>0</v>
      </c>
      <c r="E27" s="28">
        <v>0</v>
      </c>
      <c r="F27" s="28">
        <v>0</v>
      </c>
      <c r="G27" s="71">
        <v>0</v>
      </c>
      <c r="H27" s="28">
        <v>0</v>
      </c>
      <c r="I27" s="71">
        <v>0</v>
      </c>
    </row>
    <row r="28" spans="1:9" x14ac:dyDescent="0.2">
      <c r="A28" s="3" t="s">
        <v>9</v>
      </c>
      <c r="B28" s="71">
        <v>0</v>
      </c>
      <c r="C28" s="71">
        <v>0</v>
      </c>
      <c r="D28" s="71">
        <v>9.8000000000000007</v>
      </c>
      <c r="E28" s="28">
        <v>0</v>
      </c>
      <c r="F28" s="28">
        <v>0</v>
      </c>
      <c r="G28" s="71">
        <v>-484.3</v>
      </c>
      <c r="H28" s="28">
        <f t="shared" si="2"/>
        <v>-2.0235391286392734</v>
      </c>
      <c r="I28" s="71">
        <v>9.8000000000000007</v>
      </c>
    </row>
    <row r="29" spans="1:9" x14ac:dyDescent="0.2">
      <c r="A29" s="3" t="s">
        <v>10</v>
      </c>
      <c r="B29" s="71">
        <v>15.9</v>
      </c>
      <c r="C29" s="71">
        <v>0</v>
      </c>
      <c r="D29" s="71">
        <v>0</v>
      </c>
      <c r="E29" s="28">
        <f t="shared" ref="E28:E37" si="4">$D:$D/$B:$B*100</f>
        <v>0</v>
      </c>
      <c r="F29" s="28">
        <v>0</v>
      </c>
      <c r="G29" s="71">
        <v>0</v>
      </c>
      <c r="H29" s="28">
        <v>0</v>
      </c>
      <c r="I29" s="71">
        <v>0</v>
      </c>
    </row>
    <row r="30" spans="1:9" ht="25.5" x14ac:dyDescent="0.2">
      <c r="A30" s="3" t="s">
        <v>136</v>
      </c>
      <c r="B30" s="71">
        <v>18374.400000000001</v>
      </c>
      <c r="C30" s="71">
        <v>1000</v>
      </c>
      <c r="D30" s="71">
        <v>9404.7000000000007</v>
      </c>
      <c r="E30" s="28">
        <f t="shared" si="4"/>
        <v>51.183712121212125</v>
      </c>
      <c r="F30" s="28">
        <f t="shared" ref="F30:F37" si="5">$D:$D/$C:$C*100</f>
        <v>940.47</v>
      </c>
      <c r="G30" s="71">
        <v>247.8</v>
      </c>
      <c r="H30" s="28">
        <f t="shared" si="2"/>
        <v>3795.278450363196</v>
      </c>
      <c r="I30" s="71">
        <v>9404.7000000000007</v>
      </c>
    </row>
    <row r="31" spans="1:9" ht="14.25" x14ac:dyDescent="0.2">
      <c r="A31" s="7" t="s">
        <v>137</v>
      </c>
      <c r="B31" s="68">
        <f>SUM(B32+B33)</f>
        <v>33579.599999999999</v>
      </c>
      <c r="C31" s="68">
        <f>SUM(C32+C33)</f>
        <v>1400</v>
      </c>
      <c r="D31" s="68">
        <f t="shared" ref="D31" si="6">SUM(D32+D33)</f>
        <v>1227.2</v>
      </c>
      <c r="E31" s="25">
        <f t="shared" si="4"/>
        <v>3.6545998165552902</v>
      </c>
      <c r="F31" s="25">
        <f t="shared" si="5"/>
        <v>87.657142857142858</v>
      </c>
      <c r="G31" s="68">
        <f t="shared" ref="G31" si="7">SUM(G32+G33)</f>
        <v>515.6</v>
      </c>
      <c r="H31" s="25">
        <f t="shared" si="2"/>
        <v>238.01396431342124</v>
      </c>
      <c r="I31" s="68">
        <f t="shared" ref="I31" si="8">SUM(I32+I33)</f>
        <v>1227.2</v>
      </c>
    </row>
    <row r="32" spans="1:9" x14ac:dyDescent="0.2">
      <c r="A32" s="3" t="s">
        <v>11</v>
      </c>
      <c r="B32" s="71">
        <v>18398.7</v>
      </c>
      <c r="C32" s="71">
        <v>1200</v>
      </c>
      <c r="D32" s="71">
        <v>927.4</v>
      </c>
      <c r="E32" s="28">
        <f t="shared" si="4"/>
        <v>5.0405735187812182</v>
      </c>
      <c r="F32" s="28">
        <f t="shared" si="5"/>
        <v>77.283333333333331</v>
      </c>
      <c r="G32" s="71">
        <v>869.3</v>
      </c>
      <c r="H32" s="28">
        <f t="shared" si="2"/>
        <v>106.68353847923618</v>
      </c>
      <c r="I32" s="71">
        <v>927.4</v>
      </c>
    </row>
    <row r="33" spans="1:9" ht="14.25" x14ac:dyDescent="0.2">
      <c r="A33" s="7" t="s">
        <v>105</v>
      </c>
      <c r="B33" s="68">
        <f t="shared" ref="B33:G33" si="9">SUM(B34:B35)</f>
        <v>15180.9</v>
      </c>
      <c r="C33" s="68">
        <f t="shared" ref="C33" si="10">SUM(C34:C35)</f>
        <v>200</v>
      </c>
      <c r="D33" s="68">
        <f t="shared" si="9"/>
        <v>299.8</v>
      </c>
      <c r="E33" s="25">
        <f t="shared" si="4"/>
        <v>1.9748499759566298</v>
      </c>
      <c r="F33" s="25">
        <f t="shared" si="5"/>
        <v>149.9</v>
      </c>
      <c r="G33" s="68">
        <f t="shared" si="9"/>
        <v>-353.69999999999993</v>
      </c>
      <c r="H33" s="25">
        <f t="shared" si="2"/>
        <v>-84.761096974837457</v>
      </c>
      <c r="I33" s="68">
        <f t="shared" ref="I33" si="11">SUM(I34:I35)</f>
        <v>299.8</v>
      </c>
    </row>
    <row r="34" spans="1:9" x14ac:dyDescent="0.2">
      <c r="A34" s="3" t="s">
        <v>103</v>
      </c>
      <c r="B34" s="71">
        <v>9734.4</v>
      </c>
      <c r="C34" s="71">
        <v>100</v>
      </c>
      <c r="D34" s="71">
        <v>0</v>
      </c>
      <c r="E34" s="28">
        <f t="shared" si="4"/>
        <v>0</v>
      </c>
      <c r="F34" s="28">
        <f t="shared" si="5"/>
        <v>0</v>
      </c>
      <c r="G34" s="71">
        <v>-824.8</v>
      </c>
      <c r="H34" s="28">
        <f t="shared" si="2"/>
        <v>0</v>
      </c>
      <c r="I34" s="71">
        <v>0</v>
      </c>
    </row>
    <row r="35" spans="1:9" x14ac:dyDescent="0.2">
      <c r="A35" s="3" t="s">
        <v>104</v>
      </c>
      <c r="B35" s="71">
        <v>5446.5</v>
      </c>
      <c r="C35" s="71">
        <v>100</v>
      </c>
      <c r="D35" s="71">
        <v>299.8</v>
      </c>
      <c r="E35" s="28">
        <f t="shared" si="4"/>
        <v>5.5044524006242543</v>
      </c>
      <c r="F35" s="28">
        <f t="shared" si="5"/>
        <v>299.8</v>
      </c>
      <c r="G35" s="71">
        <v>471.1</v>
      </c>
      <c r="H35" s="28">
        <f t="shared" si="2"/>
        <v>63.638293355975371</v>
      </c>
      <c r="I35" s="71">
        <v>299.8</v>
      </c>
    </row>
    <row r="36" spans="1:9" ht="14.25" x14ac:dyDescent="0.2">
      <c r="A36" s="5" t="s">
        <v>12</v>
      </c>
      <c r="B36" s="72">
        <f>SUM(B37,B39,B40)</f>
        <v>16750.2</v>
      </c>
      <c r="C36" s="72">
        <f>SUM(C37,C39,C40)</f>
        <v>1155</v>
      </c>
      <c r="D36" s="72">
        <f t="shared" ref="D36" si="12">SUM(D37,D39,D40)</f>
        <v>970.7</v>
      </c>
      <c r="E36" s="25">
        <f t="shared" si="4"/>
        <v>5.795154684720182</v>
      </c>
      <c r="F36" s="25">
        <f t="shared" si="5"/>
        <v>84.043290043290042</v>
      </c>
      <c r="G36" s="72">
        <f>SUM(G37,G39,G40)</f>
        <v>1092</v>
      </c>
      <c r="H36" s="25">
        <f t="shared" si="2"/>
        <v>88.891941391941401</v>
      </c>
      <c r="I36" s="72">
        <f t="shared" ref="I36" si="13">SUM(I37,I39,I40)</f>
        <v>970.7</v>
      </c>
    </row>
    <row r="37" spans="1:9" ht="24.75" customHeight="1" x14ac:dyDescent="0.2">
      <c r="A37" s="3" t="s">
        <v>13</v>
      </c>
      <c r="B37" s="71">
        <v>16685.2</v>
      </c>
      <c r="C37" s="71">
        <v>1150</v>
      </c>
      <c r="D37" s="71">
        <v>970.7</v>
      </c>
      <c r="E37" s="28">
        <f t="shared" si="4"/>
        <v>5.8177306834799696</v>
      </c>
      <c r="F37" s="28">
        <f t="shared" si="5"/>
        <v>84.408695652173918</v>
      </c>
      <c r="G37" s="71">
        <v>1084</v>
      </c>
      <c r="H37" s="28">
        <f t="shared" si="2"/>
        <v>89.547970479704802</v>
      </c>
      <c r="I37" s="71">
        <v>970.7</v>
      </c>
    </row>
    <row r="38" spans="1:9" ht="12.75" hidden="1" customHeight="1" x14ac:dyDescent="0.2">
      <c r="A38" s="4" t="s">
        <v>91</v>
      </c>
      <c r="B38" s="71"/>
      <c r="C38" s="71"/>
      <c r="D38" s="71"/>
      <c r="E38" s="28"/>
      <c r="F38" s="28"/>
      <c r="G38" s="71"/>
      <c r="H38" s="28"/>
      <c r="I38" s="71"/>
    </row>
    <row r="39" spans="1:9" ht="27" customHeight="1" x14ac:dyDescent="0.2">
      <c r="A39" s="3" t="s">
        <v>14</v>
      </c>
      <c r="B39" s="71">
        <v>65</v>
      </c>
      <c r="C39" s="71">
        <v>5</v>
      </c>
      <c r="D39" s="71">
        <v>0</v>
      </c>
      <c r="E39" s="28">
        <f>$D:$D/$B:$B*100</f>
        <v>0</v>
      </c>
      <c r="F39" s="28">
        <v>0</v>
      </c>
      <c r="G39" s="71">
        <v>0</v>
      </c>
      <c r="H39" s="28" t="e">
        <f>$D:$D/$G:$G*100</f>
        <v>#DIV/0!</v>
      </c>
      <c r="I39" s="71">
        <v>0</v>
      </c>
    </row>
    <row r="40" spans="1:9" ht="72" customHeight="1" x14ac:dyDescent="0.2">
      <c r="A40" s="3" t="s">
        <v>139</v>
      </c>
      <c r="B40" s="71">
        <v>0</v>
      </c>
      <c r="C40" s="71">
        <v>0</v>
      </c>
      <c r="D40" s="71">
        <v>0</v>
      </c>
      <c r="E40" s="28">
        <v>0</v>
      </c>
      <c r="F40" s="28">
        <v>0</v>
      </c>
      <c r="G40" s="71">
        <v>8</v>
      </c>
      <c r="H40" s="28">
        <f>$D:$D/$G:$G*100</f>
        <v>0</v>
      </c>
      <c r="I40" s="71">
        <v>0</v>
      </c>
    </row>
    <row r="41" spans="1:9" ht="25.5" x14ac:dyDescent="0.2">
      <c r="A41" s="7" t="s">
        <v>15</v>
      </c>
      <c r="B41" s="72">
        <f>$42:$42+$43:$43</f>
        <v>0</v>
      </c>
      <c r="C41" s="72">
        <f>$42:$42+$43:$43</f>
        <v>0</v>
      </c>
      <c r="D41" s="72">
        <f>$42:$42+$43:$43</f>
        <v>0</v>
      </c>
      <c r="E41" s="25">
        <v>0</v>
      </c>
      <c r="F41" s="25">
        <v>0</v>
      </c>
      <c r="G41" s="72">
        <f>$42:$42+$43:$43</f>
        <v>0</v>
      </c>
      <c r="H41" s="25">
        <v>0</v>
      </c>
      <c r="I41" s="72">
        <f>$42:$42+$43:$43</f>
        <v>0</v>
      </c>
    </row>
    <row r="42" spans="1:9" ht="25.5" x14ac:dyDescent="0.2">
      <c r="A42" s="3" t="s">
        <v>16</v>
      </c>
      <c r="B42" s="71">
        <v>0</v>
      </c>
      <c r="C42" s="71">
        <v>0</v>
      </c>
      <c r="D42" s="71">
        <v>0</v>
      </c>
      <c r="E42" s="28">
        <v>0</v>
      </c>
      <c r="F42" s="28">
        <v>0</v>
      </c>
      <c r="G42" s="71">
        <v>0</v>
      </c>
      <c r="H42" s="28">
        <v>0</v>
      </c>
      <c r="I42" s="71">
        <v>0</v>
      </c>
    </row>
    <row r="43" spans="1:9" ht="25.5" x14ac:dyDescent="0.2">
      <c r="A43" s="3" t="s">
        <v>17</v>
      </c>
      <c r="B43" s="71">
        <v>0</v>
      </c>
      <c r="C43" s="71">
        <v>0</v>
      </c>
      <c r="D43" s="71">
        <v>0</v>
      </c>
      <c r="E43" s="28">
        <v>0</v>
      </c>
      <c r="F43" s="28">
        <v>0</v>
      </c>
      <c r="G43" s="71">
        <v>0</v>
      </c>
      <c r="H43" s="28">
        <v>0</v>
      </c>
      <c r="I43" s="71">
        <v>0</v>
      </c>
    </row>
    <row r="44" spans="1:9" ht="38.25" x14ac:dyDescent="0.2">
      <c r="A44" s="7" t="s">
        <v>18</v>
      </c>
      <c r="B44" s="72">
        <f>SUM(B45:B52)</f>
        <v>91708.900000000009</v>
      </c>
      <c r="C44" s="72">
        <f t="shared" ref="C44:I44" si="14">SUM(C45:C52)</f>
        <v>12329</v>
      </c>
      <c r="D44" s="72">
        <f t="shared" si="14"/>
        <v>15305.7</v>
      </c>
      <c r="E44" s="25">
        <f t="shared" ref="E44:F44" si="15">$D:$D/$B:$B*100</f>
        <v>16.689437993477185</v>
      </c>
      <c r="F44" s="25">
        <f t="shared" si="15"/>
        <v>16.689437993477185</v>
      </c>
      <c r="G44" s="72">
        <f t="shared" si="14"/>
        <v>14902.199999999999</v>
      </c>
      <c r="H44" s="25">
        <f t="shared" ref="H44" si="16">$D:$D/$B:$B*100</f>
        <v>16.689437993477185</v>
      </c>
      <c r="I44" s="72">
        <f t="shared" si="14"/>
        <v>15305.7</v>
      </c>
    </row>
    <row r="45" spans="1:9" ht="51" x14ac:dyDescent="0.2">
      <c r="A45" s="4" t="s">
        <v>156</v>
      </c>
      <c r="B45" s="71">
        <v>0</v>
      </c>
      <c r="C45" s="71">
        <v>0</v>
      </c>
      <c r="D45" s="71">
        <v>0</v>
      </c>
      <c r="E45" s="28">
        <v>0</v>
      </c>
      <c r="F45" s="28">
        <v>0</v>
      </c>
      <c r="G45" s="71">
        <v>0</v>
      </c>
      <c r="H45" s="28">
        <v>0</v>
      </c>
      <c r="I45" s="71">
        <v>0</v>
      </c>
    </row>
    <row r="46" spans="1:9" ht="76.5" x14ac:dyDescent="0.2">
      <c r="A46" s="4" t="s">
        <v>85</v>
      </c>
      <c r="B46" s="71">
        <v>60238.8</v>
      </c>
      <c r="C46" s="71">
        <v>10500</v>
      </c>
      <c r="D46" s="71">
        <v>12892.7</v>
      </c>
      <c r="E46" s="28">
        <f>$D:$D/$B:$B*100</f>
        <v>21.402650783216135</v>
      </c>
      <c r="F46" s="28">
        <f>$D:$D/$C:$C*100</f>
        <v>122.78761904761906</v>
      </c>
      <c r="G46" s="71">
        <v>12588.4</v>
      </c>
      <c r="H46" s="28">
        <f>$D:$D/$G:$G*100</f>
        <v>102.41730482031078</v>
      </c>
      <c r="I46" s="71">
        <v>12892.7</v>
      </c>
    </row>
    <row r="47" spans="1:9" ht="38.25" x14ac:dyDescent="0.2">
      <c r="A47" s="3" t="s">
        <v>109</v>
      </c>
      <c r="B47" s="71">
        <v>20470</v>
      </c>
      <c r="C47" s="71">
        <v>950</v>
      </c>
      <c r="D47" s="71">
        <v>1199.4000000000001</v>
      </c>
      <c r="E47" s="28">
        <f>$D:$D/$B:$B*100</f>
        <v>5.8593063019052272</v>
      </c>
      <c r="F47" s="28">
        <f>$D:$D/$C:$C*100</f>
        <v>126.25263157894737</v>
      </c>
      <c r="G47" s="71">
        <v>999.8</v>
      </c>
      <c r="H47" s="28">
        <f>$D:$D/$G:$G*100</f>
        <v>119.96399279855972</v>
      </c>
      <c r="I47" s="71">
        <v>1199.4000000000001</v>
      </c>
    </row>
    <row r="48" spans="1:9" ht="89.25" x14ac:dyDescent="0.2">
      <c r="A48" s="3" t="s">
        <v>149</v>
      </c>
      <c r="B48" s="71">
        <v>0</v>
      </c>
      <c r="C48" s="71">
        <v>0</v>
      </c>
      <c r="D48" s="71">
        <v>0</v>
      </c>
      <c r="E48" s="28">
        <v>0</v>
      </c>
      <c r="F48" s="28">
        <v>0</v>
      </c>
      <c r="G48" s="71">
        <v>0</v>
      </c>
      <c r="H48" s="28">
        <v>0</v>
      </c>
      <c r="I48" s="71">
        <v>0</v>
      </c>
    </row>
    <row r="49" spans="1:9" ht="19.5" customHeight="1" x14ac:dyDescent="0.2">
      <c r="A49" s="3" t="s">
        <v>19</v>
      </c>
      <c r="B49" s="71">
        <v>15</v>
      </c>
      <c r="C49" s="71">
        <v>0</v>
      </c>
      <c r="D49" s="71">
        <v>0</v>
      </c>
      <c r="E49" s="28">
        <f>$D:$D/$B:$B*100</f>
        <v>0</v>
      </c>
      <c r="F49" s="28">
        <v>0</v>
      </c>
      <c r="G49" s="71">
        <v>0</v>
      </c>
      <c r="H49" s="28">
        <v>0</v>
      </c>
      <c r="I49" s="71">
        <v>0</v>
      </c>
    </row>
    <row r="50" spans="1:9" ht="46.5" customHeight="1" x14ac:dyDescent="0.2">
      <c r="A50" s="4" t="s">
        <v>80</v>
      </c>
      <c r="B50" s="71">
        <v>8986.1</v>
      </c>
      <c r="C50" s="71">
        <v>700</v>
      </c>
      <c r="D50" s="71">
        <v>563.6</v>
      </c>
      <c r="E50" s="28">
        <f>$D:$D/$B:$B*100</f>
        <v>6.2719088369815603</v>
      </c>
      <c r="F50" s="28">
        <f>$D:$D/$C:$C*100</f>
        <v>80.51428571428572</v>
      </c>
      <c r="G50" s="71">
        <v>797.4</v>
      </c>
      <c r="H50" s="28">
        <f>$D:$D/$G:$G*100</f>
        <v>70.679709054426894</v>
      </c>
      <c r="I50" s="71">
        <v>563.6</v>
      </c>
    </row>
    <row r="51" spans="1:9" ht="119.25" customHeight="1" x14ac:dyDescent="0.2">
      <c r="A51" s="4" t="s">
        <v>150</v>
      </c>
      <c r="B51" s="71">
        <v>850</v>
      </c>
      <c r="C51" s="71">
        <v>100</v>
      </c>
      <c r="D51" s="71">
        <v>495.1</v>
      </c>
      <c r="E51" s="28">
        <f>$D:$D/$B:$B*100</f>
        <v>58.247058823529422</v>
      </c>
      <c r="F51" s="28">
        <f>$D:$D/$C:$C*100</f>
        <v>495.1</v>
      </c>
      <c r="G51" s="71">
        <v>188.6</v>
      </c>
      <c r="H51" s="28">
        <f>$D:$D/$G:$G*100</f>
        <v>262.51325556733832</v>
      </c>
      <c r="I51" s="71">
        <v>495.1</v>
      </c>
    </row>
    <row r="52" spans="1:9" ht="120.75" customHeight="1" x14ac:dyDescent="0.2">
      <c r="A52" s="3" t="s">
        <v>151</v>
      </c>
      <c r="B52" s="71">
        <v>1149</v>
      </c>
      <c r="C52" s="71">
        <v>79</v>
      </c>
      <c r="D52" s="71">
        <v>154.9</v>
      </c>
      <c r="E52" s="28">
        <f>$D:$D/$B:$B*100</f>
        <v>13.481288076588338</v>
      </c>
      <c r="F52" s="28">
        <f>$D:$D/$C:$C*100</f>
        <v>196.07594936708861</v>
      </c>
      <c r="G52" s="71">
        <v>328</v>
      </c>
      <c r="H52" s="28">
        <v>0</v>
      </c>
      <c r="I52" s="71">
        <v>154.9</v>
      </c>
    </row>
    <row r="53" spans="1:9" ht="25.5" x14ac:dyDescent="0.2">
      <c r="A53" s="49" t="s">
        <v>20</v>
      </c>
      <c r="B53" s="68">
        <v>9000</v>
      </c>
      <c r="C53" s="68">
        <v>70</v>
      </c>
      <c r="D53" s="68">
        <v>31.3</v>
      </c>
      <c r="E53" s="25">
        <f>$D:$D/$B:$B*100</f>
        <v>0.3477777777777778</v>
      </c>
      <c r="F53" s="25">
        <f>$D:$D/$C:$C*100</f>
        <v>44.714285714285715</v>
      </c>
      <c r="G53" s="68">
        <v>103.4</v>
      </c>
      <c r="H53" s="25">
        <f>$D:$D/$G:$G*100</f>
        <v>30.270793036750483</v>
      </c>
      <c r="I53" s="68">
        <v>31.3</v>
      </c>
    </row>
    <row r="54" spans="1:9" ht="25.5" x14ac:dyDescent="0.2">
      <c r="A54" s="46" t="s">
        <v>86</v>
      </c>
      <c r="B54" s="68">
        <v>0</v>
      </c>
      <c r="C54" s="68">
        <v>0</v>
      </c>
      <c r="D54" s="68">
        <v>0</v>
      </c>
      <c r="E54" s="25">
        <v>0</v>
      </c>
      <c r="F54" s="25">
        <v>0</v>
      </c>
      <c r="G54" s="68">
        <v>0</v>
      </c>
      <c r="H54" s="25">
        <v>0</v>
      </c>
      <c r="I54" s="68">
        <v>0</v>
      </c>
    </row>
    <row r="55" spans="1:9" ht="51" x14ac:dyDescent="0.2">
      <c r="A55" s="46" t="s">
        <v>102</v>
      </c>
      <c r="B55" s="68">
        <v>476.9</v>
      </c>
      <c r="C55" s="68">
        <v>7</v>
      </c>
      <c r="D55" s="68">
        <v>4.9000000000000004</v>
      </c>
      <c r="E55" s="25">
        <f>$D:$D/$B:$B*100</f>
        <v>1.0274690710840848</v>
      </c>
      <c r="F55" s="25">
        <f>$D:$D/$C:$C*100</f>
        <v>70</v>
      </c>
      <c r="G55" s="68">
        <v>6.8</v>
      </c>
      <c r="H55" s="25">
        <f t="shared" ref="H55:H65" si="17">$D:$D/$G:$G*100</f>
        <v>72.058823529411768</v>
      </c>
      <c r="I55" s="68">
        <v>4.9000000000000004</v>
      </c>
    </row>
    <row r="56" spans="1:9" ht="25.5" x14ac:dyDescent="0.2">
      <c r="A56" s="46" t="s">
        <v>87</v>
      </c>
      <c r="B56" s="68">
        <v>330</v>
      </c>
      <c r="C56" s="68">
        <v>115</v>
      </c>
      <c r="D56" s="68">
        <v>123.7</v>
      </c>
      <c r="E56" s="25">
        <f>$D:$D/$B:$B*100</f>
        <v>37.484848484848484</v>
      </c>
      <c r="F56" s="25">
        <f>$D:$D/$C:$C*100</f>
        <v>107.56521739130436</v>
      </c>
      <c r="G56" s="68">
        <v>27.9</v>
      </c>
      <c r="H56" s="25">
        <f t="shared" si="17"/>
        <v>443.36917562724017</v>
      </c>
      <c r="I56" s="68">
        <v>123.7</v>
      </c>
    </row>
    <row r="57" spans="1:9" ht="25.5" x14ac:dyDescent="0.2">
      <c r="A57" s="7" t="s">
        <v>21</v>
      </c>
      <c r="B57" s="72">
        <f>$58:$58+$59:$59+$60:$60</f>
        <v>7928.9</v>
      </c>
      <c r="C57" s="72">
        <f>$58:$58+$59:$59+$60:$60</f>
        <v>570.9</v>
      </c>
      <c r="D57" s="72">
        <f>$58:$58+$59:$59+$60:$60</f>
        <v>537.6</v>
      </c>
      <c r="E57" s="25">
        <f>$D:$D/$B:$B*100</f>
        <v>6.780259556811159</v>
      </c>
      <c r="F57" s="25">
        <f>$D:$D/$C:$C*100</f>
        <v>94.167104571728856</v>
      </c>
      <c r="G57" s="72">
        <f>$58:$58+$59:$59+$60:$60</f>
        <v>1022</v>
      </c>
      <c r="H57" s="25">
        <f t="shared" si="17"/>
        <v>52.602739726027401</v>
      </c>
      <c r="I57" s="72">
        <f>$58:$58+$59:$59+$60:$60</f>
        <v>537.6</v>
      </c>
    </row>
    <row r="58" spans="1:9" ht="30" customHeight="1" x14ac:dyDescent="0.2">
      <c r="A58" s="3" t="s">
        <v>148</v>
      </c>
      <c r="B58" s="73">
        <v>0</v>
      </c>
      <c r="C58" s="73">
        <v>0</v>
      </c>
      <c r="D58" s="73">
        <v>0</v>
      </c>
      <c r="E58" s="28">
        <v>0</v>
      </c>
      <c r="F58" s="28">
        <v>0</v>
      </c>
      <c r="G58" s="73">
        <v>0</v>
      </c>
      <c r="H58" s="28">
        <v>0</v>
      </c>
      <c r="I58" s="73">
        <v>0</v>
      </c>
    </row>
    <row r="59" spans="1:9" ht="38.25" x14ac:dyDescent="0.2">
      <c r="A59" s="3" t="s">
        <v>22</v>
      </c>
      <c r="B59" s="71">
        <v>5728.9</v>
      </c>
      <c r="C59" s="71">
        <v>470.9</v>
      </c>
      <c r="D59" s="71">
        <v>427.3</v>
      </c>
      <c r="E59" s="28">
        <f t="shared" ref="E59:E64" si="18">$D:$D/$B:$B*100</f>
        <v>7.4586744401193954</v>
      </c>
      <c r="F59" s="28">
        <f t="shared" ref="F59:F64" si="19">$D:$D/$C:$C*100</f>
        <v>90.741133998725857</v>
      </c>
      <c r="G59" s="71">
        <v>956.4</v>
      </c>
      <c r="H59" s="28">
        <f t="shared" si="17"/>
        <v>44.677959012965289</v>
      </c>
      <c r="I59" s="71">
        <v>427.3</v>
      </c>
    </row>
    <row r="60" spans="1:9" ht="14.25" customHeight="1" x14ac:dyDescent="0.2">
      <c r="A60" s="3" t="s">
        <v>23</v>
      </c>
      <c r="B60" s="71">
        <v>2200</v>
      </c>
      <c r="C60" s="71">
        <v>100</v>
      </c>
      <c r="D60" s="71">
        <v>110.3</v>
      </c>
      <c r="E60" s="28">
        <f t="shared" si="18"/>
        <v>5.0136363636363628</v>
      </c>
      <c r="F60" s="28">
        <f t="shared" si="19"/>
        <v>110.3</v>
      </c>
      <c r="G60" s="71">
        <v>65.599999999999994</v>
      </c>
      <c r="H60" s="28">
        <f t="shared" si="17"/>
        <v>168.14024390243901</v>
      </c>
      <c r="I60" s="71">
        <v>110.3</v>
      </c>
    </row>
    <row r="61" spans="1:9" ht="14.25" x14ac:dyDescent="0.2">
      <c r="A61" s="49" t="s">
        <v>24</v>
      </c>
      <c r="B61" s="72">
        <f>SUM(B62:B86)</f>
        <v>2102.3000000000002</v>
      </c>
      <c r="C61" s="72">
        <f>SUM(C62:C86)</f>
        <v>58</v>
      </c>
      <c r="D61" s="72">
        <f>SUM(D62:D86)</f>
        <v>104.5</v>
      </c>
      <c r="E61" s="25">
        <f t="shared" si="18"/>
        <v>4.9707463254530753</v>
      </c>
      <c r="F61" s="25">
        <f t="shared" si="19"/>
        <v>180.17241379310346</v>
      </c>
      <c r="G61" s="72">
        <f>SUM(G62:G86)</f>
        <v>95.9</v>
      </c>
      <c r="H61" s="25">
        <f t="shared" si="17"/>
        <v>108.96767466110531</v>
      </c>
      <c r="I61" s="72">
        <f>SUM(I62:I86)</f>
        <v>104.5</v>
      </c>
    </row>
    <row r="62" spans="1:9" ht="63.75" x14ac:dyDescent="0.2">
      <c r="A62" s="3" t="s">
        <v>124</v>
      </c>
      <c r="B62" s="73">
        <v>34.799999999999997</v>
      </c>
      <c r="C62" s="73">
        <v>1.4</v>
      </c>
      <c r="D62" s="73">
        <v>3.5</v>
      </c>
      <c r="E62" s="28">
        <f t="shared" si="18"/>
        <v>10.057471264367816</v>
      </c>
      <c r="F62" s="28">
        <f t="shared" si="19"/>
        <v>250</v>
      </c>
      <c r="G62" s="73">
        <v>2.1</v>
      </c>
      <c r="H62" s="28">
        <f t="shared" si="17"/>
        <v>166.66666666666666</v>
      </c>
      <c r="I62" s="73">
        <v>3.5</v>
      </c>
    </row>
    <row r="63" spans="1:9" ht="107.25" customHeight="1" x14ac:dyDescent="0.2">
      <c r="A63" s="3" t="s">
        <v>114</v>
      </c>
      <c r="B63" s="71">
        <v>265</v>
      </c>
      <c r="C63" s="71">
        <v>10.5</v>
      </c>
      <c r="D63" s="71">
        <v>21</v>
      </c>
      <c r="E63" s="28">
        <f t="shared" si="18"/>
        <v>7.9245283018867925</v>
      </c>
      <c r="F63" s="28">
        <f t="shared" si="19"/>
        <v>200</v>
      </c>
      <c r="G63" s="71">
        <v>9.4</v>
      </c>
      <c r="H63" s="28">
        <f t="shared" si="17"/>
        <v>223.40425531914892</v>
      </c>
      <c r="I63" s="71">
        <v>21</v>
      </c>
    </row>
    <row r="64" spans="1:9" ht="87" customHeight="1" x14ac:dyDescent="0.2">
      <c r="A64" s="3" t="s">
        <v>130</v>
      </c>
      <c r="B64" s="71">
        <v>3</v>
      </c>
      <c r="C64" s="71">
        <v>0</v>
      </c>
      <c r="D64" s="71">
        <v>4.0999999999999996</v>
      </c>
      <c r="E64" s="28">
        <f t="shared" si="18"/>
        <v>136.66666666666666</v>
      </c>
      <c r="F64" s="28">
        <v>0</v>
      </c>
      <c r="G64" s="71">
        <v>1.6</v>
      </c>
      <c r="H64" s="28">
        <f t="shared" si="17"/>
        <v>256.24999999999994</v>
      </c>
      <c r="I64" s="71">
        <v>4.0999999999999996</v>
      </c>
    </row>
    <row r="65" spans="1:9" ht="94.5" customHeight="1" x14ac:dyDescent="0.2">
      <c r="A65" s="3" t="s">
        <v>129</v>
      </c>
      <c r="B65" s="71">
        <v>0</v>
      </c>
      <c r="C65" s="71">
        <v>0</v>
      </c>
      <c r="D65" s="71">
        <v>4.5</v>
      </c>
      <c r="E65" s="28">
        <v>0</v>
      </c>
      <c r="F65" s="28">
        <v>0</v>
      </c>
      <c r="G65" s="71">
        <v>0</v>
      </c>
      <c r="H65" s="28">
        <v>0</v>
      </c>
      <c r="I65" s="71">
        <v>4.5</v>
      </c>
    </row>
    <row r="66" spans="1:9" ht="94.5" customHeight="1" x14ac:dyDescent="0.2">
      <c r="A66" s="4" t="s">
        <v>142</v>
      </c>
      <c r="B66" s="71">
        <v>0</v>
      </c>
      <c r="C66" s="71">
        <v>0</v>
      </c>
      <c r="D66" s="71">
        <v>0</v>
      </c>
      <c r="E66" s="28">
        <v>0</v>
      </c>
      <c r="F66" s="28">
        <v>0</v>
      </c>
      <c r="G66" s="71">
        <v>0</v>
      </c>
      <c r="H66" s="28">
        <v>0</v>
      </c>
      <c r="I66" s="71">
        <v>0</v>
      </c>
    </row>
    <row r="67" spans="1:9" ht="85.5" customHeight="1" x14ac:dyDescent="0.2">
      <c r="A67" s="4" t="s">
        <v>127</v>
      </c>
      <c r="B67" s="71">
        <v>0</v>
      </c>
      <c r="C67" s="71">
        <v>0</v>
      </c>
      <c r="D67" s="71">
        <v>0</v>
      </c>
      <c r="E67" s="28">
        <v>0</v>
      </c>
      <c r="F67" s="28">
        <v>0</v>
      </c>
      <c r="G67" s="71">
        <v>0</v>
      </c>
      <c r="H67" s="28">
        <v>0</v>
      </c>
      <c r="I67" s="71">
        <v>0</v>
      </c>
    </row>
    <row r="68" spans="1:9" ht="84.75" customHeight="1" x14ac:dyDescent="0.2">
      <c r="A68" s="4" t="s">
        <v>143</v>
      </c>
      <c r="B68" s="71">
        <v>0</v>
      </c>
      <c r="C68" s="71">
        <v>0</v>
      </c>
      <c r="D68" s="71">
        <v>0</v>
      </c>
      <c r="E68" s="28">
        <v>0</v>
      </c>
      <c r="F68" s="28">
        <v>0</v>
      </c>
      <c r="G68" s="71">
        <v>0</v>
      </c>
      <c r="H68" s="28">
        <v>0</v>
      </c>
      <c r="I68" s="71">
        <v>0</v>
      </c>
    </row>
    <row r="69" spans="1:9" ht="106.5" customHeight="1" x14ac:dyDescent="0.2">
      <c r="A69" s="4" t="s">
        <v>115</v>
      </c>
      <c r="B69" s="71">
        <v>240</v>
      </c>
      <c r="C69" s="71">
        <v>5</v>
      </c>
      <c r="D69" s="71">
        <v>4.5</v>
      </c>
      <c r="E69" s="28">
        <f>$D:$D/$B:$B*100</f>
        <v>1.875</v>
      </c>
      <c r="F69" s="28">
        <f>$D:$D/$C:$C*100</f>
        <v>90</v>
      </c>
      <c r="G69" s="71">
        <v>0</v>
      </c>
      <c r="H69" s="28">
        <v>0</v>
      </c>
      <c r="I69" s="71">
        <v>4.5</v>
      </c>
    </row>
    <row r="70" spans="1:9" ht="118.5" customHeight="1" x14ac:dyDescent="0.2">
      <c r="A70" s="3" t="s">
        <v>116</v>
      </c>
      <c r="B70" s="71">
        <v>5</v>
      </c>
      <c r="C70" s="71">
        <v>0.1</v>
      </c>
      <c r="D70" s="71">
        <v>-0.2</v>
      </c>
      <c r="E70" s="28">
        <f>$D:$D/$B:$B*100</f>
        <v>-4</v>
      </c>
      <c r="F70" s="28">
        <f>$D:$D/$C:$C*100</f>
        <v>-200</v>
      </c>
      <c r="G70" s="71">
        <v>0.1</v>
      </c>
      <c r="H70" s="28">
        <f>$D:$D/$G:$G*100</f>
        <v>-200</v>
      </c>
      <c r="I70" s="71">
        <v>-0.2</v>
      </c>
    </row>
    <row r="71" spans="1:9" ht="96" customHeight="1" x14ac:dyDescent="0.2">
      <c r="A71" s="3" t="s">
        <v>140</v>
      </c>
      <c r="B71" s="71">
        <v>0</v>
      </c>
      <c r="C71" s="71">
        <v>0</v>
      </c>
      <c r="D71" s="71">
        <v>0</v>
      </c>
      <c r="E71" s="28">
        <v>0</v>
      </c>
      <c r="F71" s="28">
        <v>0</v>
      </c>
      <c r="G71" s="71">
        <v>0</v>
      </c>
      <c r="H71" s="28">
        <v>0</v>
      </c>
      <c r="I71" s="71">
        <v>0</v>
      </c>
    </row>
    <row r="72" spans="1:9" ht="97.5" customHeight="1" x14ac:dyDescent="0.2">
      <c r="A72" s="3" t="s">
        <v>128</v>
      </c>
      <c r="B72" s="71">
        <v>0</v>
      </c>
      <c r="C72" s="71">
        <v>0</v>
      </c>
      <c r="D72" s="71">
        <v>0</v>
      </c>
      <c r="E72" s="28">
        <v>0</v>
      </c>
      <c r="F72" s="28">
        <v>0</v>
      </c>
      <c r="G72" s="71">
        <v>0</v>
      </c>
      <c r="H72" s="28">
        <v>0</v>
      </c>
      <c r="I72" s="71">
        <v>0</v>
      </c>
    </row>
    <row r="73" spans="1:9" ht="114.75" customHeight="1" x14ac:dyDescent="0.2">
      <c r="A73" s="3" t="s">
        <v>144</v>
      </c>
      <c r="B73" s="71">
        <v>0</v>
      </c>
      <c r="C73" s="71">
        <v>0</v>
      </c>
      <c r="D73" s="71">
        <v>0</v>
      </c>
      <c r="E73" s="28">
        <v>0</v>
      </c>
      <c r="F73" s="28">
        <v>0</v>
      </c>
      <c r="G73" s="71">
        <v>0</v>
      </c>
      <c r="H73" s="28">
        <v>0</v>
      </c>
      <c r="I73" s="71">
        <v>0</v>
      </c>
    </row>
    <row r="74" spans="1:9" ht="90" customHeight="1" x14ac:dyDescent="0.2">
      <c r="A74" s="3" t="s">
        <v>131</v>
      </c>
      <c r="B74" s="71">
        <v>160</v>
      </c>
      <c r="C74" s="71">
        <v>2</v>
      </c>
      <c r="D74" s="71">
        <v>2.4</v>
      </c>
      <c r="E74" s="28">
        <f>$D:$D/$B:$B*100</f>
        <v>1.5</v>
      </c>
      <c r="F74" s="28">
        <f>$D:$D/$C:$C*100</f>
        <v>120</v>
      </c>
      <c r="G74" s="71">
        <v>3.4</v>
      </c>
      <c r="H74" s="28">
        <f>$D:$D/$G:$G*100</f>
        <v>70.588235294117652</v>
      </c>
      <c r="I74" s="71">
        <v>2.4</v>
      </c>
    </row>
    <row r="75" spans="1:9" ht="91.5" customHeight="1" x14ac:dyDescent="0.2">
      <c r="A75" s="3" t="s">
        <v>117</v>
      </c>
      <c r="B75" s="71">
        <v>520</v>
      </c>
      <c r="C75" s="71">
        <v>12</v>
      </c>
      <c r="D75" s="71">
        <v>23</v>
      </c>
      <c r="E75" s="28">
        <f>$D:$D/$B:$B*100</f>
        <v>4.4230769230769234</v>
      </c>
      <c r="F75" s="28">
        <f>$D:$D/$C:$C*100</f>
        <v>191.66666666666669</v>
      </c>
      <c r="G75" s="71">
        <v>70.900000000000006</v>
      </c>
      <c r="H75" s="28">
        <f>$D:$D/$G:$G*100</f>
        <v>32.440056417489423</v>
      </c>
      <c r="I75" s="71">
        <v>23</v>
      </c>
    </row>
    <row r="76" spans="1:9" ht="61.5" customHeight="1" x14ac:dyDescent="0.2">
      <c r="A76" s="3" t="s">
        <v>118</v>
      </c>
      <c r="B76" s="71">
        <v>100</v>
      </c>
      <c r="C76" s="71">
        <v>25</v>
      </c>
      <c r="D76" s="71">
        <v>40.200000000000003</v>
      </c>
      <c r="E76" s="28">
        <f>$D:$D/$B:$B*100</f>
        <v>40.200000000000003</v>
      </c>
      <c r="F76" s="28">
        <f>$D:$D/$C:$C*100</f>
        <v>160.80000000000001</v>
      </c>
      <c r="G76" s="71">
        <v>3.5</v>
      </c>
      <c r="H76" s="28">
        <f>$D:$D/$G:$G*100</f>
        <v>1148.5714285714287</v>
      </c>
      <c r="I76" s="71">
        <v>40.200000000000003</v>
      </c>
    </row>
    <row r="77" spans="1:9" ht="85.5" customHeight="1" x14ac:dyDescent="0.2">
      <c r="A77" s="3" t="s">
        <v>154</v>
      </c>
      <c r="B77" s="71">
        <v>700</v>
      </c>
      <c r="C77" s="71">
        <v>0</v>
      </c>
      <c r="D77" s="71">
        <v>0</v>
      </c>
      <c r="E77" s="28">
        <f>$D:$D/$B:$B*100</f>
        <v>0</v>
      </c>
      <c r="F77" s="28">
        <v>0</v>
      </c>
      <c r="G77" s="71">
        <v>0</v>
      </c>
      <c r="H77" s="28">
        <v>0</v>
      </c>
      <c r="I77" s="71">
        <v>0</v>
      </c>
    </row>
    <row r="78" spans="1:9" ht="95.25" customHeight="1" x14ac:dyDescent="0.2">
      <c r="A78" s="3" t="s">
        <v>155</v>
      </c>
      <c r="B78" s="71">
        <v>0</v>
      </c>
      <c r="C78" s="71">
        <v>0</v>
      </c>
      <c r="D78" s="71">
        <v>0</v>
      </c>
      <c r="E78" s="28">
        <v>0</v>
      </c>
      <c r="F78" s="28">
        <v>0</v>
      </c>
      <c r="G78" s="71">
        <v>0</v>
      </c>
      <c r="H78" s="28">
        <v>0</v>
      </c>
      <c r="I78" s="71">
        <v>0</v>
      </c>
    </row>
    <row r="79" spans="1:9" ht="54" customHeight="1" x14ac:dyDescent="0.2">
      <c r="A79" s="3" t="s">
        <v>122</v>
      </c>
      <c r="B79" s="71">
        <v>0</v>
      </c>
      <c r="C79" s="71">
        <v>0</v>
      </c>
      <c r="D79" s="71">
        <v>0</v>
      </c>
      <c r="E79" s="28">
        <v>0</v>
      </c>
      <c r="F79" s="28">
        <v>0</v>
      </c>
      <c r="G79" s="71">
        <v>0</v>
      </c>
      <c r="H79" s="28">
        <v>0</v>
      </c>
      <c r="I79" s="71">
        <v>0</v>
      </c>
    </row>
    <row r="80" spans="1:9" ht="85.5" customHeight="1" x14ac:dyDescent="0.2">
      <c r="A80" s="3" t="s">
        <v>123</v>
      </c>
      <c r="B80" s="71">
        <v>61</v>
      </c>
      <c r="C80" s="71">
        <v>1</v>
      </c>
      <c r="D80" s="71">
        <v>0</v>
      </c>
      <c r="E80" s="28">
        <f>$D:$D/$B:$B*100</f>
        <v>0</v>
      </c>
      <c r="F80" s="28">
        <f>$D:$D/$C:$C*100</f>
        <v>0</v>
      </c>
      <c r="G80" s="71">
        <v>1</v>
      </c>
      <c r="H80" s="28">
        <f>$D:$D/$G:$G*100</f>
        <v>0</v>
      </c>
      <c r="I80" s="71">
        <v>0</v>
      </c>
    </row>
    <row r="81" spans="1:12" ht="60.75" customHeight="1" x14ac:dyDescent="0.2">
      <c r="A81" s="3" t="s">
        <v>158</v>
      </c>
      <c r="B81" s="71">
        <v>0</v>
      </c>
      <c r="C81" s="71">
        <v>0</v>
      </c>
      <c r="D81" s="71">
        <v>0</v>
      </c>
      <c r="E81" s="28">
        <v>0</v>
      </c>
      <c r="F81" s="28">
        <v>0</v>
      </c>
      <c r="G81" s="71">
        <v>0</v>
      </c>
      <c r="H81" s="28">
        <v>0</v>
      </c>
      <c r="I81" s="71">
        <v>0</v>
      </c>
    </row>
    <row r="82" spans="1:12" ht="62.25" customHeight="1" x14ac:dyDescent="0.2">
      <c r="A82" s="3" t="s">
        <v>119</v>
      </c>
      <c r="B82" s="71">
        <v>13.5</v>
      </c>
      <c r="C82" s="71">
        <v>1</v>
      </c>
      <c r="D82" s="71">
        <v>0</v>
      </c>
      <c r="E82" s="28">
        <v>0</v>
      </c>
      <c r="F82" s="28">
        <v>0</v>
      </c>
      <c r="G82" s="71">
        <v>0</v>
      </c>
      <c r="H82" s="28">
        <v>0</v>
      </c>
      <c r="I82" s="71">
        <v>0</v>
      </c>
    </row>
    <row r="83" spans="1:12" ht="79.5" customHeight="1" x14ac:dyDescent="0.2">
      <c r="A83" s="3" t="s">
        <v>121</v>
      </c>
      <c r="B83" s="71">
        <v>0</v>
      </c>
      <c r="C83" s="71">
        <v>0</v>
      </c>
      <c r="D83" s="71">
        <v>1.5</v>
      </c>
      <c r="E83" s="28">
        <v>0</v>
      </c>
      <c r="F83" s="28">
        <v>0</v>
      </c>
      <c r="G83" s="71">
        <v>3.9</v>
      </c>
      <c r="H83" s="28">
        <f>$D:$D/$G:$G*100</f>
        <v>38.461538461538467</v>
      </c>
      <c r="I83" s="71">
        <v>1.5</v>
      </c>
    </row>
    <row r="84" spans="1:12" ht="80.25" customHeight="1" x14ac:dyDescent="0.2">
      <c r="A84" s="3" t="s">
        <v>120</v>
      </c>
      <c r="B84" s="71">
        <v>0</v>
      </c>
      <c r="C84" s="71">
        <v>0</v>
      </c>
      <c r="D84" s="71">
        <v>0</v>
      </c>
      <c r="E84" s="28">
        <v>0</v>
      </c>
      <c r="F84" s="28">
        <v>0</v>
      </c>
      <c r="G84" s="71">
        <v>0</v>
      </c>
      <c r="H84" s="28">
        <v>0</v>
      </c>
      <c r="I84" s="71">
        <v>0</v>
      </c>
      <c r="L84" s="33"/>
    </row>
    <row r="85" spans="1:12" ht="109.5" customHeight="1" x14ac:dyDescent="0.2">
      <c r="A85" s="3" t="s">
        <v>126</v>
      </c>
      <c r="B85" s="71">
        <v>0</v>
      </c>
      <c r="C85" s="71">
        <v>0</v>
      </c>
      <c r="D85" s="71">
        <v>0</v>
      </c>
      <c r="E85" s="28">
        <v>0</v>
      </c>
      <c r="F85" s="28">
        <v>0</v>
      </c>
      <c r="G85" s="71">
        <v>0</v>
      </c>
      <c r="H85" s="28">
        <v>0</v>
      </c>
      <c r="I85" s="71">
        <v>0</v>
      </c>
      <c r="L85" s="33"/>
    </row>
    <row r="86" spans="1:12" ht="72.75" customHeight="1" x14ac:dyDescent="0.2">
      <c r="A86" s="3" t="s">
        <v>125</v>
      </c>
      <c r="B86" s="71">
        <v>0</v>
      </c>
      <c r="C86" s="71">
        <v>0</v>
      </c>
      <c r="D86" s="71">
        <v>0</v>
      </c>
      <c r="E86" s="28">
        <v>0</v>
      </c>
      <c r="F86" s="28">
        <v>0</v>
      </c>
      <c r="G86" s="71">
        <v>0</v>
      </c>
      <c r="H86" s="28">
        <v>0</v>
      </c>
      <c r="I86" s="71">
        <v>0</v>
      </c>
      <c r="L86" s="33"/>
    </row>
    <row r="87" spans="1:12" ht="14.25" x14ac:dyDescent="0.2">
      <c r="A87" s="5" t="s">
        <v>25</v>
      </c>
      <c r="B87" s="68">
        <v>0</v>
      </c>
      <c r="C87" s="68">
        <v>0</v>
      </c>
      <c r="D87" s="68">
        <v>-39.299999999999997</v>
      </c>
      <c r="E87" s="25">
        <v>0</v>
      </c>
      <c r="F87" s="25">
        <v>0</v>
      </c>
      <c r="G87" s="68">
        <v>-17</v>
      </c>
      <c r="H87" s="28">
        <f>$D:$D/$G:$G*100</f>
        <v>231.17647058823528</v>
      </c>
      <c r="I87" s="68">
        <v>-39.299999999999997</v>
      </c>
    </row>
    <row r="88" spans="1:12" ht="14.25" x14ac:dyDescent="0.2">
      <c r="A88" s="7" t="s">
        <v>26</v>
      </c>
      <c r="B88" s="72">
        <f>B87+B61+B57+B53+B44+B41+B36+B31+B23+B7+B54+B55+B56+B18</f>
        <v>872519.20000000007</v>
      </c>
      <c r="C88" s="72">
        <f>C87+C61+C57+C53+C44+C41+C36+C31+C23+C7+C54+C55+C56+C18</f>
        <v>40848.800000000003</v>
      </c>
      <c r="D88" s="72">
        <f>D87+D61+D57+D53+D44+D41+D36+D31+D23+D7+D54+D55+D56+D18</f>
        <v>53531.200000000012</v>
      </c>
      <c r="E88" s="25">
        <f t="shared" ref="E88:E94" si="20">$D:$D/$B:$B*100</f>
        <v>6.1352460782524911</v>
      </c>
      <c r="F88" s="25">
        <f t="shared" ref="F88:F93" si="21">$D:$D/$C:$C*100</f>
        <v>131.04717886449541</v>
      </c>
      <c r="G88" s="72">
        <f>G87+G61+G57+G53+G44+G41+G36+G31+G23+G7+G54+G55+G56+G18</f>
        <v>38027.300000000003</v>
      </c>
      <c r="H88" s="25">
        <f t="shared" ref="H88:H94" si="22">$D:$D/$G:$G*100</f>
        <v>140.77044649501806</v>
      </c>
      <c r="I88" s="72">
        <f>I87+I61+I57+I53+I44+I41+I36+I31+I23+I7+I54+I55+I56+I18</f>
        <v>53531.200000000012</v>
      </c>
    </row>
    <row r="89" spans="1:12" ht="14.25" x14ac:dyDescent="0.2">
      <c r="A89" s="7" t="s">
        <v>27</v>
      </c>
      <c r="B89" s="72">
        <f>B90+B95+B96+B97+B98</f>
        <v>2668675.4999999995</v>
      </c>
      <c r="C89" s="72">
        <f>C90+C95+C96+C97+C98</f>
        <v>78218.900000000009</v>
      </c>
      <c r="D89" s="72">
        <f>D90+D95+D96+D97+D98</f>
        <v>-683991</v>
      </c>
      <c r="E89" s="25">
        <f t="shared" si="20"/>
        <v>-25.630354833324624</v>
      </c>
      <c r="F89" s="25">
        <f t="shared" si="21"/>
        <v>-874.45745209917277</v>
      </c>
      <c r="G89" s="72">
        <f>G90+G95+G96+G97+G98</f>
        <v>-379487.9</v>
      </c>
      <c r="H89" s="25">
        <f t="shared" si="22"/>
        <v>180.24052940818402</v>
      </c>
      <c r="I89" s="72">
        <f>I90+I95+I96+I97+I98</f>
        <v>-683991</v>
      </c>
    </row>
    <row r="90" spans="1:12" ht="25.5" x14ac:dyDescent="0.2">
      <c r="A90" s="7" t="s">
        <v>28</v>
      </c>
      <c r="B90" s="72">
        <f>SUM(B91:B94)</f>
        <v>2325220.9999999995</v>
      </c>
      <c r="C90" s="72">
        <f>SUM(C91:C94)</f>
        <v>78218.900000000009</v>
      </c>
      <c r="D90" s="72">
        <f>SUM(D91:D94)</f>
        <v>78145.900000000009</v>
      </c>
      <c r="E90" s="25">
        <f t="shared" si="20"/>
        <v>3.3607945223271263</v>
      </c>
      <c r="F90" s="25">
        <f t="shared" si="21"/>
        <v>99.906672172582333</v>
      </c>
      <c r="G90" s="72">
        <f>$91:$91+$92:$92+$93:$93+G94</f>
        <v>60131.6</v>
      </c>
      <c r="H90" s="25">
        <f t="shared" si="22"/>
        <v>129.95812517877457</v>
      </c>
      <c r="I90" s="72">
        <f>SUM(I91:I94)</f>
        <v>78145.900000000009</v>
      </c>
    </row>
    <row r="91" spans="1:12" x14ac:dyDescent="0.2">
      <c r="A91" s="3" t="s">
        <v>29</v>
      </c>
      <c r="B91" s="71">
        <v>626894.6</v>
      </c>
      <c r="C91" s="71">
        <v>50000</v>
      </c>
      <c r="D91" s="71">
        <v>50000</v>
      </c>
      <c r="E91" s="28">
        <f t="shared" si="20"/>
        <v>7.9758224109762637</v>
      </c>
      <c r="F91" s="28">
        <f t="shared" si="21"/>
        <v>100</v>
      </c>
      <c r="G91" s="71">
        <v>36401</v>
      </c>
      <c r="H91" s="28">
        <f t="shared" si="22"/>
        <v>137.35886376747891</v>
      </c>
      <c r="I91" s="71">
        <v>50000</v>
      </c>
    </row>
    <row r="92" spans="1:12" x14ac:dyDescent="0.2">
      <c r="A92" s="3" t="s">
        <v>30</v>
      </c>
      <c r="B92" s="71">
        <v>443093.8</v>
      </c>
      <c r="C92" s="71">
        <v>0</v>
      </c>
      <c r="D92" s="71">
        <v>0</v>
      </c>
      <c r="E92" s="28">
        <f t="shared" si="20"/>
        <v>0</v>
      </c>
      <c r="F92" s="28">
        <v>0</v>
      </c>
      <c r="G92" s="71">
        <v>0</v>
      </c>
      <c r="H92" s="28">
        <v>0</v>
      </c>
      <c r="I92" s="71">
        <v>0</v>
      </c>
    </row>
    <row r="93" spans="1:12" x14ac:dyDescent="0.2">
      <c r="A93" s="3" t="s">
        <v>31</v>
      </c>
      <c r="B93" s="71">
        <v>1201260.2</v>
      </c>
      <c r="C93" s="71">
        <v>27179.1</v>
      </c>
      <c r="D93" s="71">
        <v>27106.1</v>
      </c>
      <c r="E93" s="28">
        <f t="shared" si="20"/>
        <v>2.2564719949932579</v>
      </c>
      <c r="F93" s="28">
        <f t="shared" si="21"/>
        <v>99.731411268217116</v>
      </c>
      <c r="G93" s="71">
        <v>23730.6</v>
      </c>
      <c r="H93" s="28">
        <f t="shared" si="22"/>
        <v>114.22425054570893</v>
      </c>
      <c r="I93" s="71">
        <v>27106.1</v>
      </c>
    </row>
    <row r="94" spans="1:12" x14ac:dyDescent="0.2">
      <c r="A94" s="3" t="s">
        <v>138</v>
      </c>
      <c r="B94" s="71">
        <v>53972.4</v>
      </c>
      <c r="C94" s="71">
        <v>1039.8</v>
      </c>
      <c r="D94" s="71">
        <v>1039.8</v>
      </c>
      <c r="E94" s="28">
        <f t="shared" si="20"/>
        <v>1.9265402316739666</v>
      </c>
      <c r="F94" s="28">
        <v>0</v>
      </c>
      <c r="G94" s="71">
        <v>0</v>
      </c>
      <c r="H94" s="28">
        <v>0</v>
      </c>
      <c r="I94" s="71">
        <v>1039.8</v>
      </c>
    </row>
    <row r="95" spans="1:12" ht="30" customHeight="1" x14ac:dyDescent="0.2">
      <c r="A95" s="7" t="s">
        <v>108</v>
      </c>
      <c r="B95" s="68">
        <v>0</v>
      </c>
      <c r="C95" s="68">
        <v>0</v>
      </c>
      <c r="D95" s="68">
        <v>0</v>
      </c>
      <c r="E95" s="25">
        <v>0</v>
      </c>
      <c r="F95" s="25">
        <v>0</v>
      </c>
      <c r="G95" s="68">
        <v>0</v>
      </c>
      <c r="H95" s="25">
        <v>0</v>
      </c>
      <c r="I95" s="68">
        <v>0</v>
      </c>
    </row>
    <row r="96" spans="1:12" ht="30" customHeight="1" x14ac:dyDescent="0.2">
      <c r="A96" s="7" t="s">
        <v>110</v>
      </c>
      <c r="B96" s="68">
        <v>343454.5</v>
      </c>
      <c r="C96" s="68">
        <v>0</v>
      </c>
      <c r="D96" s="68">
        <v>0</v>
      </c>
      <c r="E96" s="25">
        <v>0</v>
      </c>
      <c r="F96" s="25">
        <v>0</v>
      </c>
      <c r="G96" s="68">
        <v>0</v>
      </c>
      <c r="H96" s="25">
        <v>0</v>
      </c>
      <c r="I96" s="68">
        <v>0</v>
      </c>
    </row>
    <row r="97" spans="1:9" ht="66.75" customHeight="1" x14ac:dyDescent="0.2">
      <c r="A97" s="7" t="s">
        <v>106</v>
      </c>
      <c r="B97" s="68">
        <v>0</v>
      </c>
      <c r="C97" s="68">
        <v>0</v>
      </c>
      <c r="D97" s="68">
        <v>133.80000000000001</v>
      </c>
      <c r="E97" s="25">
        <v>0</v>
      </c>
      <c r="F97" s="25">
        <v>0</v>
      </c>
      <c r="G97" s="68">
        <v>461.5</v>
      </c>
      <c r="H97" s="25">
        <f>$D:$D/$G:$G*100</f>
        <v>28.99241603466956</v>
      </c>
      <c r="I97" s="68">
        <v>133.80000000000001</v>
      </c>
    </row>
    <row r="98" spans="1:9" ht="24.75" customHeight="1" x14ac:dyDescent="0.2">
      <c r="A98" s="7" t="s">
        <v>33</v>
      </c>
      <c r="B98" s="68">
        <v>0</v>
      </c>
      <c r="C98" s="68">
        <v>0</v>
      </c>
      <c r="D98" s="68">
        <v>-762270.7</v>
      </c>
      <c r="E98" s="25">
        <v>0</v>
      </c>
      <c r="F98" s="25">
        <v>0</v>
      </c>
      <c r="G98" s="68">
        <v>-440081</v>
      </c>
      <c r="H98" s="25">
        <f>$D:$D/$G:$G*100</f>
        <v>173.21145425501214</v>
      </c>
      <c r="I98" s="68">
        <v>-762270.7</v>
      </c>
    </row>
    <row r="99" spans="1:9" ht="18.75" customHeight="1" x14ac:dyDescent="0.2">
      <c r="A99" s="5" t="s">
        <v>32</v>
      </c>
      <c r="B99" s="72">
        <f>B89+B88</f>
        <v>3541194.6999999997</v>
      </c>
      <c r="C99" s="72">
        <f t="shared" ref="C99:D99" si="23">C89+C88</f>
        <v>119067.70000000001</v>
      </c>
      <c r="D99" s="72">
        <f t="shared" si="23"/>
        <v>-630459.80000000005</v>
      </c>
      <c r="E99" s="25">
        <f>$D:$D/$B:$B*100</f>
        <v>-17.80359040975635</v>
      </c>
      <c r="F99" s="25">
        <f>$D:$D/$C:$C*100</f>
        <v>-529.4969164601315</v>
      </c>
      <c r="G99" s="72">
        <f>G89+G88</f>
        <v>-341460.60000000003</v>
      </c>
      <c r="H99" s="25">
        <f>$D:$D/$G:$G*100</f>
        <v>184.63617764392143</v>
      </c>
      <c r="I99" s="72">
        <f t="shared" ref="I99" si="24">I89+I88</f>
        <v>-630459.80000000005</v>
      </c>
    </row>
    <row r="100" spans="1:9" ht="24" customHeight="1" x14ac:dyDescent="0.2">
      <c r="A100" s="50" t="s">
        <v>34</v>
      </c>
      <c r="B100" s="51"/>
      <c r="C100" s="51"/>
      <c r="D100" s="51"/>
      <c r="E100" s="51"/>
      <c r="F100" s="51"/>
      <c r="G100" s="51"/>
      <c r="H100" s="51"/>
      <c r="I100" s="52"/>
    </row>
    <row r="101" spans="1:9" ht="14.25" x14ac:dyDescent="0.2">
      <c r="A101" s="9" t="s">
        <v>35</v>
      </c>
      <c r="B101" s="72">
        <f>B102+B103+B104+B105+B106+B107+B108+B109</f>
        <v>343189.2</v>
      </c>
      <c r="C101" s="72">
        <f>C102+C103+C104+C105+C106+C107+C108+C109</f>
        <v>12525.400000000001</v>
      </c>
      <c r="D101" s="72">
        <f>D102+D103+D104+D105+D106+D107+D108+D109</f>
        <v>10641.4</v>
      </c>
      <c r="E101" s="25">
        <f t="shared" ref="E101:E106" si="25">$D:$D/$B:$B*100</f>
        <v>3.1007386013312774</v>
      </c>
      <c r="F101" s="25">
        <f>$D:$D/$C:$C*100</f>
        <v>84.958564197550572</v>
      </c>
      <c r="G101" s="72">
        <f>G102+G103+G104+G105+G106+G107+G108+G109</f>
        <v>8291.2000000000007</v>
      </c>
      <c r="H101" s="25">
        <f t="shared" ref="H101:H106" si="26">$D:$D/$G:$G*100</f>
        <v>128.34571593979155</v>
      </c>
      <c r="I101" s="72">
        <f>I102+I103+I104+I105+I106+I107+I108+I109</f>
        <v>10641.4</v>
      </c>
    </row>
    <row r="102" spans="1:9" x14ac:dyDescent="0.2">
      <c r="A102" s="10" t="s">
        <v>36</v>
      </c>
      <c r="B102" s="73">
        <v>3205.7</v>
      </c>
      <c r="C102" s="73">
        <v>130</v>
      </c>
      <c r="D102" s="73">
        <v>130</v>
      </c>
      <c r="E102" s="28">
        <f t="shared" si="25"/>
        <v>4.0552765386655025</v>
      </c>
      <c r="F102" s="28">
        <f>$D:$D/$C:$C*100</f>
        <v>100</v>
      </c>
      <c r="G102" s="73">
        <v>96.5</v>
      </c>
      <c r="H102" s="28">
        <f t="shared" si="26"/>
        <v>134.71502590673575</v>
      </c>
      <c r="I102" s="73">
        <v>130</v>
      </c>
    </row>
    <row r="103" spans="1:9" ht="14.25" customHeight="1" x14ac:dyDescent="0.2">
      <c r="A103" s="10" t="s">
        <v>37</v>
      </c>
      <c r="B103" s="73">
        <v>9228.2000000000007</v>
      </c>
      <c r="C103" s="73">
        <v>535.70000000000005</v>
      </c>
      <c r="D103" s="73">
        <v>493.8</v>
      </c>
      <c r="E103" s="28">
        <f t="shared" si="25"/>
        <v>5.3509893587048394</v>
      </c>
      <c r="F103" s="28">
        <f>$D:$D/$C:$C*100</f>
        <v>92.178458092215791</v>
      </c>
      <c r="G103" s="73">
        <v>362.6</v>
      </c>
      <c r="H103" s="28">
        <f t="shared" si="26"/>
        <v>136.1831218974076</v>
      </c>
      <c r="I103" s="73">
        <v>493.8</v>
      </c>
    </row>
    <row r="104" spans="1:9" ht="25.5" x14ac:dyDescent="0.2">
      <c r="A104" s="10" t="s">
        <v>38</v>
      </c>
      <c r="B104" s="73">
        <v>73100</v>
      </c>
      <c r="C104" s="73">
        <v>3505.4</v>
      </c>
      <c r="D104" s="73">
        <v>2724.8</v>
      </c>
      <c r="E104" s="28">
        <f t="shared" si="25"/>
        <v>3.7274965800273598</v>
      </c>
      <c r="F104" s="28">
        <f>$D:$D/$C:$C*100</f>
        <v>77.731499971472587</v>
      </c>
      <c r="G104" s="73">
        <v>1732</v>
      </c>
      <c r="H104" s="28">
        <f t="shared" si="26"/>
        <v>157.32101616628177</v>
      </c>
      <c r="I104" s="73">
        <v>2724.8</v>
      </c>
    </row>
    <row r="105" spans="1:9" x14ac:dyDescent="0.2">
      <c r="A105" s="10" t="s">
        <v>81</v>
      </c>
      <c r="B105" s="71">
        <v>32.299999999999997</v>
      </c>
      <c r="C105" s="71">
        <v>0</v>
      </c>
      <c r="D105" s="71">
        <v>0</v>
      </c>
      <c r="E105" s="28">
        <f t="shared" si="25"/>
        <v>0</v>
      </c>
      <c r="F105" s="28">
        <v>0</v>
      </c>
      <c r="G105" s="71">
        <v>0</v>
      </c>
      <c r="H105" s="28">
        <v>0</v>
      </c>
      <c r="I105" s="71">
        <v>0</v>
      </c>
    </row>
    <row r="106" spans="1:9" ht="25.5" x14ac:dyDescent="0.2">
      <c r="A106" s="3" t="s">
        <v>39</v>
      </c>
      <c r="B106" s="73">
        <v>19087</v>
      </c>
      <c r="C106" s="73">
        <v>546</v>
      </c>
      <c r="D106" s="73">
        <v>488.4</v>
      </c>
      <c r="E106" s="28">
        <f t="shared" si="25"/>
        <v>2.5588096610258289</v>
      </c>
      <c r="F106" s="28">
        <f>$D:$D/$C:$C*100</f>
        <v>89.450549450549445</v>
      </c>
      <c r="G106" s="73">
        <v>349.9</v>
      </c>
      <c r="H106" s="28">
        <f t="shared" si="26"/>
        <v>139.58273792512145</v>
      </c>
      <c r="I106" s="73">
        <v>488.4</v>
      </c>
    </row>
    <row r="107" spans="1:9" x14ac:dyDescent="0.2">
      <c r="A107" s="3" t="s">
        <v>141</v>
      </c>
      <c r="B107" s="73">
        <v>0</v>
      </c>
      <c r="C107" s="73">
        <v>0</v>
      </c>
      <c r="D107" s="73">
        <v>0</v>
      </c>
      <c r="E107" s="28">
        <v>0</v>
      </c>
      <c r="F107" s="28">
        <v>0</v>
      </c>
      <c r="G107" s="73">
        <v>0</v>
      </c>
      <c r="H107" s="28">
        <v>0</v>
      </c>
      <c r="I107" s="73">
        <v>0</v>
      </c>
    </row>
    <row r="108" spans="1:9" x14ac:dyDescent="0.2">
      <c r="A108" s="10" t="s">
        <v>40</v>
      </c>
      <c r="B108" s="73">
        <v>5000</v>
      </c>
      <c r="C108" s="73">
        <v>0</v>
      </c>
      <c r="D108" s="73">
        <v>0</v>
      </c>
      <c r="E108" s="28">
        <f>$D:$D/$B:$B*100</f>
        <v>0</v>
      </c>
      <c r="F108" s="28">
        <v>0</v>
      </c>
      <c r="G108" s="73">
        <v>0</v>
      </c>
      <c r="H108" s="28">
        <v>0</v>
      </c>
      <c r="I108" s="73">
        <v>0</v>
      </c>
    </row>
    <row r="109" spans="1:9" x14ac:dyDescent="0.2">
      <c r="A109" s="3" t="s">
        <v>41</v>
      </c>
      <c r="B109" s="73">
        <v>233536</v>
      </c>
      <c r="C109" s="73">
        <v>7808.3</v>
      </c>
      <c r="D109" s="73">
        <v>6804.4</v>
      </c>
      <c r="E109" s="28">
        <f>$D:$D/$B:$B*100</f>
        <v>2.9136407234858863</v>
      </c>
      <c r="F109" s="28">
        <f>$D:$D/$C:$C*100</f>
        <v>87.143168167206682</v>
      </c>
      <c r="G109" s="73">
        <v>5750.2</v>
      </c>
      <c r="H109" s="28">
        <f>$D:$D/$G:$G*100</f>
        <v>118.33327536433515</v>
      </c>
      <c r="I109" s="73">
        <v>6804.4</v>
      </c>
    </row>
    <row r="110" spans="1:9" ht="14.25" x14ac:dyDescent="0.2">
      <c r="A110" s="9" t="s">
        <v>42</v>
      </c>
      <c r="B110" s="68">
        <v>720.4</v>
      </c>
      <c r="C110" s="68">
        <v>51.9</v>
      </c>
      <c r="D110" s="68">
        <v>16.899999999999999</v>
      </c>
      <c r="E110" s="25">
        <f>$D:$D/$B:$B*100</f>
        <v>2.345918933925597</v>
      </c>
      <c r="F110" s="25">
        <f>$D:$D/$C:$C*100</f>
        <v>32.562620423892099</v>
      </c>
      <c r="G110" s="68">
        <v>8.6999999999999993</v>
      </c>
      <c r="H110" s="25">
        <f>$D:$D/$G:$G*100</f>
        <v>194.25287356321837</v>
      </c>
      <c r="I110" s="68">
        <v>16.899999999999999</v>
      </c>
    </row>
    <row r="111" spans="1:9" ht="25.5" x14ac:dyDescent="0.2">
      <c r="A111" s="11" t="s">
        <v>43</v>
      </c>
      <c r="B111" s="68">
        <v>15780.5</v>
      </c>
      <c r="C111" s="68">
        <v>735</v>
      </c>
      <c r="D111" s="68">
        <v>384.5</v>
      </c>
      <c r="E111" s="25">
        <f>$D:$D/$B:$B*100</f>
        <v>2.4365514400684392</v>
      </c>
      <c r="F111" s="25">
        <f>$D:$D/$C:$C*100</f>
        <v>52.312925170068027</v>
      </c>
      <c r="G111" s="68">
        <v>211.5</v>
      </c>
      <c r="H111" s="25">
        <f>$D:$D/$G:$G*100</f>
        <v>181.79669030732862</v>
      </c>
      <c r="I111" s="68">
        <v>384.5</v>
      </c>
    </row>
    <row r="112" spans="1:9" ht="14.25" x14ac:dyDescent="0.2">
      <c r="A112" s="9" t="s">
        <v>44</v>
      </c>
      <c r="B112" s="72">
        <f>B113+B114+B115+B116+B117</f>
        <v>110580.2</v>
      </c>
      <c r="C112" s="72">
        <f t="shared" ref="C112" si="27">C113+C114+C115+C116+C117</f>
        <v>6.2</v>
      </c>
      <c r="D112" s="72">
        <f>D113+D114+D115+D116+D117</f>
        <v>2.9</v>
      </c>
      <c r="E112" s="25">
        <f>$D:$D/$B:$B*100</f>
        <v>2.6225309775167707E-3</v>
      </c>
      <c r="F112" s="25">
        <f>$D:$D/$C:$C*100</f>
        <v>46.774193548387096</v>
      </c>
      <c r="G112" s="72">
        <f>G113+G114+G115+G116+G117</f>
        <v>3517.7</v>
      </c>
      <c r="H112" s="25">
        <f>$D:$D/$G:$G*100</f>
        <v>8.244023083264633E-2</v>
      </c>
      <c r="I112" s="72">
        <f>I113+I114+I115+I116+I117</f>
        <v>2.9</v>
      </c>
    </row>
    <row r="113" spans="1:9" x14ac:dyDescent="0.2">
      <c r="A113" s="10" t="s">
        <v>146</v>
      </c>
      <c r="B113" s="73">
        <v>0</v>
      </c>
      <c r="C113" s="73">
        <v>0</v>
      </c>
      <c r="D113" s="73">
        <v>0</v>
      </c>
      <c r="E113" s="28">
        <v>0</v>
      </c>
      <c r="F113" s="28">
        <v>0</v>
      </c>
      <c r="G113" s="73">
        <v>0</v>
      </c>
      <c r="H113" s="28">
        <v>0</v>
      </c>
      <c r="I113" s="73">
        <v>0</v>
      </c>
    </row>
    <row r="114" spans="1:9" x14ac:dyDescent="0.2">
      <c r="A114" s="10" t="s">
        <v>147</v>
      </c>
      <c r="B114" s="73">
        <v>0</v>
      </c>
      <c r="C114" s="73">
        <v>0</v>
      </c>
      <c r="D114" s="73">
        <v>0</v>
      </c>
      <c r="E114" s="28">
        <v>0</v>
      </c>
      <c r="F114" s="28">
        <v>0</v>
      </c>
      <c r="G114" s="73">
        <v>0</v>
      </c>
      <c r="H114" s="28">
        <v>0</v>
      </c>
      <c r="I114" s="73">
        <v>0</v>
      </c>
    </row>
    <row r="115" spans="1:9" x14ac:dyDescent="0.2">
      <c r="A115" s="10" t="s">
        <v>45</v>
      </c>
      <c r="B115" s="73">
        <v>21531.200000000001</v>
      </c>
      <c r="C115" s="73">
        <v>6.2</v>
      </c>
      <c r="D115" s="73">
        <v>2.9</v>
      </c>
      <c r="E115" s="28">
        <f t="shared" ref="E115:E138" si="28">$D:$D/$B:$B*100</f>
        <v>1.3468826632979117E-2</v>
      </c>
      <c r="F115" s="28">
        <f t="shared" ref="F115:F138" si="29">$D:$D/$C:$C*100</f>
        <v>46.774193548387096</v>
      </c>
      <c r="G115" s="73">
        <v>1.5</v>
      </c>
      <c r="H115" s="28">
        <f t="shared" ref="H114:H122" si="30">$D:$D/$G:$G*100</f>
        <v>193.33333333333334</v>
      </c>
      <c r="I115" s="73">
        <v>2.9</v>
      </c>
    </row>
    <row r="116" spans="1:9" x14ac:dyDescent="0.2">
      <c r="A116" s="12" t="s">
        <v>88</v>
      </c>
      <c r="B116" s="71">
        <v>83539.100000000006</v>
      </c>
      <c r="C116" s="71">
        <v>0</v>
      </c>
      <c r="D116" s="71">
        <v>0</v>
      </c>
      <c r="E116" s="28">
        <f t="shared" si="28"/>
        <v>0</v>
      </c>
      <c r="F116" s="28">
        <v>0</v>
      </c>
      <c r="G116" s="71">
        <v>3444.5</v>
      </c>
      <c r="H116" s="28">
        <f t="shared" si="30"/>
        <v>0</v>
      </c>
      <c r="I116" s="71">
        <v>0</v>
      </c>
    </row>
    <row r="117" spans="1:9" x14ac:dyDescent="0.2">
      <c r="A117" s="10" t="s">
        <v>46</v>
      </c>
      <c r="B117" s="73">
        <v>5509.9</v>
      </c>
      <c r="C117" s="73">
        <v>0</v>
      </c>
      <c r="D117" s="73">
        <v>0</v>
      </c>
      <c r="E117" s="28">
        <f t="shared" si="28"/>
        <v>0</v>
      </c>
      <c r="F117" s="28">
        <v>0</v>
      </c>
      <c r="G117" s="73">
        <v>71.7</v>
      </c>
      <c r="H117" s="28">
        <f t="shared" si="30"/>
        <v>0</v>
      </c>
      <c r="I117" s="73">
        <v>0</v>
      </c>
    </row>
    <row r="118" spans="1:9" ht="14.25" x14ac:dyDescent="0.2">
      <c r="A118" s="9" t="s">
        <v>47</v>
      </c>
      <c r="B118" s="72">
        <f>B119+B120+B121+B122</f>
        <v>991015.3</v>
      </c>
      <c r="C118" s="72">
        <f>C119+C120+C121+C122</f>
        <v>14473.6</v>
      </c>
      <c r="D118" s="72">
        <f>D119+D120+D121+D122</f>
        <v>2019.1</v>
      </c>
      <c r="E118" s="25">
        <f t="shared" si="28"/>
        <v>0.2037405476989104</v>
      </c>
      <c r="F118" s="25">
        <f t="shared" si="29"/>
        <v>13.950226619500331</v>
      </c>
      <c r="G118" s="72">
        <f>G119+G120+G121+G122</f>
        <v>2055.1999999999998</v>
      </c>
      <c r="H118" s="25">
        <f t="shared" si="30"/>
        <v>98.243479953289224</v>
      </c>
      <c r="I118" s="72">
        <f>I119+I120+I121+I122</f>
        <v>2019.1</v>
      </c>
    </row>
    <row r="119" spans="1:9" x14ac:dyDescent="0.2">
      <c r="A119" s="10" t="s">
        <v>48</v>
      </c>
      <c r="B119" s="73">
        <v>732396</v>
      </c>
      <c r="C119" s="73">
        <v>333.6</v>
      </c>
      <c r="D119" s="73">
        <v>333.5</v>
      </c>
      <c r="E119" s="28">
        <f t="shared" si="28"/>
        <v>4.5535475343939612E-2</v>
      </c>
      <c r="F119" s="28">
        <f t="shared" si="29"/>
        <v>99.970023980815341</v>
      </c>
      <c r="G119" s="73">
        <v>0</v>
      </c>
      <c r="H119" s="28">
        <v>0</v>
      </c>
      <c r="I119" s="73">
        <v>333.5</v>
      </c>
    </row>
    <row r="120" spans="1:9" x14ac:dyDescent="0.2">
      <c r="A120" s="10" t="s">
        <v>49</v>
      </c>
      <c r="B120" s="73">
        <v>109889.60000000001</v>
      </c>
      <c r="C120" s="73">
        <v>12010</v>
      </c>
      <c r="D120" s="73">
        <v>9.4</v>
      </c>
      <c r="E120" s="28">
        <f>$D:$D/$B:$B*100</f>
        <v>8.5540396907441644E-3</v>
      </c>
      <c r="F120" s="28">
        <f t="shared" si="29"/>
        <v>7.8268109908409669E-2</v>
      </c>
      <c r="G120" s="73">
        <v>0</v>
      </c>
      <c r="H120" s="28">
        <v>0</v>
      </c>
      <c r="I120" s="73">
        <v>9.4</v>
      </c>
    </row>
    <row r="121" spans="1:9" x14ac:dyDescent="0.2">
      <c r="A121" s="10" t="s">
        <v>50</v>
      </c>
      <c r="B121" s="73">
        <v>132651.20000000001</v>
      </c>
      <c r="C121" s="73">
        <v>2000</v>
      </c>
      <c r="D121" s="73">
        <v>1676.2</v>
      </c>
      <c r="E121" s="28">
        <f t="shared" si="28"/>
        <v>1.2636146525625096</v>
      </c>
      <c r="F121" s="28">
        <f t="shared" si="29"/>
        <v>83.81</v>
      </c>
      <c r="G121" s="73">
        <v>2055.1999999999998</v>
      </c>
      <c r="H121" s="28">
        <f t="shared" si="30"/>
        <v>81.558972362787088</v>
      </c>
      <c r="I121" s="73">
        <v>1676.2</v>
      </c>
    </row>
    <row r="122" spans="1:9" x14ac:dyDescent="0.2">
      <c r="A122" s="10" t="s">
        <v>51</v>
      </c>
      <c r="B122" s="73">
        <v>16078.5</v>
      </c>
      <c r="C122" s="73">
        <v>130</v>
      </c>
      <c r="D122" s="73">
        <v>0</v>
      </c>
      <c r="E122" s="28">
        <f t="shared" si="28"/>
        <v>0</v>
      </c>
      <c r="F122" s="28">
        <f t="shared" si="29"/>
        <v>0</v>
      </c>
      <c r="G122" s="73">
        <v>0</v>
      </c>
      <c r="H122" s="28">
        <v>0</v>
      </c>
      <c r="I122" s="73">
        <v>0</v>
      </c>
    </row>
    <row r="123" spans="1:9" ht="18.75" customHeight="1" x14ac:dyDescent="0.2">
      <c r="A123" s="13" t="s">
        <v>112</v>
      </c>
      <c r="B123" s="72">
        <f>SUM(B124:B125)</f>
        <v>23256.799999999999</v>
      </c>
      <c r="C123" s="72">
        <f>SUM(C124:C125)</f>
        <v>0</v>
      </c>
      <c r="D123" s="72">
        <f>SUM(D124:D125)</f>
        <v>0</v>
      </c>
      <c r="E123" s="25">
        <f t="shared" si="28"/>
        <v>0</v>
      </c>
      <c r="F123" s="25">
        <v>0</v>
      </c>
      <c r="G123" s="72">
        <f>SUM(G124:G125)</f>
        <v>0</v>
      </c>
      <c r="H123" s="28">
        <v>0</v>
      </c>
      <c r="I123" s="72">
        <f>SUM(I124:I125)</f>
        <v>0</v>
      </c>
    </row>
    <row r="124" spans="1:9" ht="30.75" customHeight="1" x14ac:dyDescent="0.2">
      <c r="A124" s="10" t="s">
        <v>113</v>
      </c>
      <c r="B124" s="73">
        <v>2083</v>
      </c>
      <c r="C124" s="73">
        <v>0</v>
      </c>
      <c r="D124" s="73">
        <v>0</v>
      </c>
      <c r="E124" s="28">
        <f t="shared" si="28"/>
        <v>0</v>
      </c>
      <c r="F124" s="28">
        <v>0</v>
      </c>
      <c r="G124" s="73">
        <v>0</v>
      </c>
      <c r="H124" s="28">
        <v>0</v>
      </c>
      <c r="I124" s="73">
        <v>0</v>
      </c>
    </row>
    <row r="125" spans="1:9" ht="20.25" customHeight="1" x14ac:dyDescent="0.2">
      <c r="A125" s="10" t="s">
        <v>111</v>
      </c>
      <c r="B125" s="73">
        <v>21173.8</v>
      </c>
      <c r="C125" s="73">
        <v>0</v>
      </c>
      <c r="D125" s="73">
        <v>0</v>
      </c>
      <c r="E125" s="28">
        <f t="shared" si="28"/>
        <v>0</v>
      </c>
      <c r="F125" s="28">
        <v>0</v>
      </c>
      <c r="G125" s="73">
        <v>0</v>
      </c>
      <c r="H125" s="28">
        <v>0</v>
      </c>
      <c r="I125" s="73">
        <v>0</v>
      </c>
    </row>
    <row r="126" spans="1:9" ht="14.25" x14ac:dyDescent="0.2">
      <c r="A126" s="13" t="s">
        <v>52</v>
      </c>
      <c r="B126" s="72">
        <f>B127+B128+B129+B130+B131</f>
        <v>1677376.2999999998</v>
      </c>
      <c r="C126" s="72">
        <f>C127+C128+C129+C130+C131</f>
        <v>45016.9</v>
      </c>
      <c r="D126" s="72">
        <f>D127+D128+D129+D130+D131</f>
        <v>43775.1</v>
      </c>
      <c r="E126" s="25">
        <f t="shared" si="28"/>
        <v>2.6097364079843031</v>
      </c>
      <c r="F126" s="25">
        <f t="shared" si="29"/>
        <v>97.241480421797149</v>
      </c>
      <c r="G126" s="72">
        <f>G127+G128+G129+G130+G131</f>
        <v>35889.200000000004</v>
      </c>
      <c r="H126" s="25">
        <f t="shared" ref="H123:H138" si="31">$D:$D/$G:$G*100</f>
        <v>121.97290549803282</v>
      </c>
      <c r="I126" s="72">
        <f>I127+I128+I129+I130+I131</f>
        <v>43775.1</v>
      </c>
    </row>
    <row r="127" spans="1:9" x14ac:dyDescent="0.2">
      <c r="A127" s="10" t="s">
        <v>53</v>
      </c>
      <c r="B127" s="73">
        <v>629799</v>
      </c>
      <c r="C127" s="73">
        <v>17312.3</v>
      </c>
      <c r="D127" s="73">
        <v>17312.3</v>
      </c>
      <c r="E127" s="28">
        <f t="shared" si="28"/>
        <v>2.7488611445874001</v>
      </c>
      <c r="F127" s="28">
        <f t="shared" si="29"/>
        <v>100</v>
      </c>
      <c r="G127" s="73">
        <v>17701.3</v>
      </c>
      <c r="H127" s="28">
        <f t="shared" si="31"/>
        <v>97.802421291091619</v>
      </c>
      <c r="I127" s="73">
        <v>17312.3</v>
      </c>
    </row>
    <row r="128" spans="1:9" x14ac:dyDescent="0.2">
      <c r="A128" s="10" t="s">
        <v>54</v>
      </c>
      <c r="B128" s="73">
        <v>784560.9</v>
      </c>
      <c r="C128" s="73">
        <v>18058.5</v>
      </c>
      <c r="D128" s="73">
        <v>18058.5</v>
      </c>
      <c r="E128" s="28">
        <f t="shared" si="28"/>
        <v>2.3017333644845159</v>
      </c>
      <c r="F128" s="28">
        <f t="shared" si="29"/>
        <v>100</v>
      </c>
      <c r="G128" s="73">
        <v>15279.7</v>
      </c>
      <c r="H128" s="28">
        <f t="shared" si="31"/>
        <v>118.18622093365707</v>
      </c>
      <c r="I128" s="73">
        <v>18058.5</v>
      </c>
    </row>
    <row r="129" spans="1:9" x14ac:dyDescent="0.2">
      <c r="A129" s="10" t="s">
        <v>107</v>
      </c>
      <c r="B129" s="73">
        <v>145891.4</v>
      </c>
      <c r="C129" s="73">
        <v>6588.1</v>
      </c>
      <c r="D129" s="73">
        <v>6588.1</v>
      </c>
      <c r="E129" s="28">
        <f t="shared" si="28"/>
        <v>4.5157562406008855</v>
      </c>
      <c r="F129" s="28">
        <f t="shared" si="29"/>
        <v>100</v>
      </c>
      <c r="G129" s="73">
        <v>1373.4</v>
      </c>
      <c r="H129" s="28">
        <f t="shared" si="31"/>
        <v>479.69273336245817</v>
      </c>
      <c r="I129" s="73">
        <v>6588.1</v>
      </c>
    </row>
    <row r="130" spans="1:9" x14ac:dyDescent="0.2">
      <c r="A130" s="10" t="s">
        <v>55</v>
      </c>
      <c r="B130" s="73">
        <v>17831.3</v>
      </c>
      <c r="C130" s="73">
        <v>250</v>
      </c>
      <c r="D130" s="73">
        <v>250</v>
      </c>
      <c r="E130" s="28">
        <f t="shared" si="28"/>
        <v>1.4020290163925233</v>
      </c>
      <c r="F130" s="28">
        <f t="shared" si="29"/>
        <v>100</v>
      </c>
      <c r="G130" s="73">
        <v>115</v>
      </c>
      <c r="H130" s="28">
        <f t="shared" si="31"/>
        <v>217.39130434782606</v>
      </c>
      <c r="I130" s="73">
        <v>250</v>
      </c>
    </row>
    <row r="131" spans="1:9" x14ac:dyDescent="0.2">
      <c r="A131" s="10" t="s">
        <v>56</v>
      </c>
      <c r="B131" s="73">
        <v>99293.7</v>
      </c>
      <c r="C131" s="73">
        <v>2808</v>
      </c>
      <c r="D131" s="71">
        <v>1566.2</v>
      </c>
      <c r="E131" s="28">
        <f t="shared" si="28"/>
        <v>1.5773407577721448</v>
      </c>
      <c r="F131" s="28">
        <f t="shared" si="29"/>
        <v>55.776353276353277</v>
      </c>
      <c r="G131" s="71">
        <v>1419.8</v>
      </c>
      <c r="H131" s="28">
        <f t="shared" si="31"/>
        <v>110.31131145231723</v>
      </c>
      <c r="I131" s="71">
        <v>1566.2</v>
      </c>
    </row>
    <row r="132" spans="1:9" ht="28.5" customHeight="1" x14ac:dyDescent="0.2">
      <c r="A132" s="13" t="s">
        <v>57</v>
      </c>
      <c r="B132" s="72">
        <f>B133+B134</f>
        <v>163059.5</v>
      </c>
      <c r="C132" s="72">
        <f>C133+C134</f>
        <v>6182</v>
      </c>
      <c r="D132" s="72">
        <f>D133+D134</f>
        <v>6086.5</v>
      </c>
      <c r="E132" s="25">
        <f t="shared" si="28"/>
        <v>3.7326865346698601</v>
      </c>
      <c r="F132" s="25">
        <f t="shared" si="29"/>
        <v>98.455192494338405</v>
      </c>
      <c r="G132" s="72">
        <f>G133+G134</f>
        <v>2387.3000000000002</v>
      </c>
      <c r="H132" s="25">
        <f t="shared" si="31"/>
        <v>254.95329451681818</v>
      </c>
      <c r="I132" s="72">
        <f>I133+I134</f>
        <v>6086.5</v>
      </c>
    </row>
    <row r="133" spans="1:9" x14ac:dyDescent="0.2">
      <c r="A133" s="10" t="s">
        <v>58</v>
      </c>
      <c r="B133" s="73">
        <v>153371.1</v>
      </c>
      <c r="C133" s="73">
        <v>5994</v>
      </c>
      <c r="D133" s="73">
        <v>5926</v>
      </c>
      <c r="E133" s="28">
        <f t="shared" si="28"/>
        <v>3.8638309303382448</v>
      </c>
      <c r="F133" s="28">
        <f t="shared" si="29"/>
        <v>98.865532198865537</v>
      </c>
      <c r="G133" s="73">
        <v>2120</v>
      </c>
      <c r="H133" s="28">
        <f t="shared" si="31"/>
        <v>279.52830188679246</v>
      </c>
      <c r="I133" s="73">
        <v>5926</v>
      </c>
    </row>
    <row r="134" spans="1:9" ht="25.5" x14ac:dyDescent="0.2">
      <c r="A134" s="10" t="s">
        <v>59</v>
      </c>
      <c r="B134" s="73">
        <v>9688.4</v>
      </c>
      <c r="C134" s="73">
        <v>188</v>
      </c>
      <c r="D134" s="73">
        <v>160.5</v>
      </c>
      <c r="E134" s="28">
        <f t="shared" si="28"/>
        <v>1.6566202881796788</v>
      </c>
      <c r="F134" s="28">
        <f t="shared" si="29"/>
        <v>85.372340425531917</v>
      </c>
      <c r="G134" s="73">
        <v>267.3</v>
      </c>
      <c r="H134" s="28">
        <f t="shared" si="31"/>
        <v>60.044893378226703</v>
      </c>
      <c r="I134" s="73">
        <v>160.5</v>
      </c>
    </row>
    <row r="135" spans="1:9" ht="18.75" customHeight="1" x14ac:dyDescent="0.2">
      <c r="A135" s="13" t="s">
        <v>60</v>
      </c>
      <c r="B135" s="72">
        <f>B136+B137+B138+B139</f>
        <v>107977.40000000001</v>
      </c>
      <c r="C135" s="72">
        <f>C136+C137+C138+C139</f>
        <v>390.6</v>
      </c>
      <c r="D135" s="72">
        <f>D136+D137+D138+D139</f>
        <v>329.3</v>
      </c>
      <c r="E135" s="25">
        <f t="shared" si="28"/>
        <v>0.3049712254601426</v>
      </c>
      <c r="F135" s="25">
        <f t="shared" si="29"/>
        <v>84.30619559651818</v>
      </c>
      <c r="G135" s="72">
        <f>G136+G137+G138+G139</f>
        <v>0</v>
      </c>
      <c r="H135" s="25">
        <v>0</v>
      </c>
      <c r="I135" s="72">
        <f>I136+I137+I138+I139</f>
        <v>329.3</v>
      </c>
    </row>
    <row r="136" spans="1:9" x14ac:dyDescent="0.2">
      <c r="A136" s="10" t="s">
        <v>61</v>
      </c>
      <c r="B136" s="73">
        <v>5311.2</v>
      </c>
      <c r="C136" s="73">
        <v>0</v>
      </c>
      <c r="D136" s="73">
        <v>0</v>
      </c>
      <c r="E136" s="28">
        <f t="shared" si="28"/>
        <v>0</v>
      </c>
      <c r="F136" s="28">
        <v>0</v>
      </c>
      <c r="G136" s="73">
        <v>0</v>
      </c>
      <c r="H136" s="28">
        <v>0</v>
      </c>
      <c r="I136" s="73">
        <v>0</v>
      </c>
    </row>
    <row r="137" spans="1:9" x14ac:dyDescent="0.2">
      <c r="A137" s="10" t="s">
        <v>62</v>
      </c>
      <c r="B137" s="73">
        <v>99063.6</v>
      </c>
      <c r="C137" s="73">
        <v>160</v>
      </c>
      <c r="D137" s="73">
        <v>160</v>
      </c>
      <c r="E137" s="28">
        <f t="shared" si="28"/>
        <v>0.16151240213357884</v>
      </c>
      <c r="F137" s="28">
        <f t="shared" si="29"/>
        <v>100</v>
      </c>
      <c r="G137" s="73">
        <v>0</v>
      </c>
      <c r="H137" s="28">
        <v>0</v>
      </c>
      <c r="I137" s="73">
        <v>160</v>
      </c>
    </row>
    <row r="138" spans="1:9" x14ac:dyDescent="0.2">
      <c r="A138" s="10" t="s">
        <v>63</v>
      </c>
      <c r="B138" s="71">
        <v>3602.6</v>
      </c>
      <c r="C138" s="71">
        <v>230.6</v>
      </c>
      <c r="D138" s="71">
        <v>169.3</v>
      </c>
      <c r="E138" s="28">
        <f t="shared" si="28"/>
        <v>4.6993837783822805</v>
      </c>
      <c r="F138" s="28">
        <f t="shared" si="29"/>
        <v>73.417172593235051</v>
      </c>
      <c r="G138" s="71">
        <v>0</v>
      </c>
      <c r="H138" s="28">
        <v>0</v>
      </c>
      <c r="I138" s="71">
        <v>169.3</v>
      </c>
    </row>
    <row r="139" spans="1:9" x14ac:dyDescent="0.2">
      <c r="A139" s="10" t="s">
        <v>64</v>
      </c>
      <c r="B139" s="73">
        <v>0</v>
      </c>
      <c r="C139" s="73">
        <v>0</v>
      </c>
      <c r="D139" s="73">
        <v>0</v>
      </c>
      <c r="E139" s="28">
        <v>0</v>
      </c>
      <c r="F139" s="28">
        <v>0</v>
      </c>
      <c r="G139" s="73">
        <v>0</v>
      </c>
      <c r="H139" s="28">
        <v>0</v>
      </c>
      <c r="I139" s="73">
        <v>0</v>
      </c>
    </row>
    <row r="140" spans="1:9" ht="16.5" customHeight="1" x14ac:dyDescent="0.2">
      <c r="A140" s="13" t="s">
        <v>71</v>
      </c>
      <c r="B140" s="68">
        <f>B141+B142+B143+B144</f>
        <v>82633.900000000009</v>
      </c>
      <c r="C140" s="68">
        <f t="shared" ref="C140:D140" si="32">C141+C142+C143+C144</f>
        <v>4077.8</v>
      </c>
      <c r="D140" s="68">
        <f t="shared" si="32"/>
        <v>4053.5</v>
      </c>
      <c r="E140" s="25">
        <f>$D:$D/$B:$B*100</f>
        <v>4.905371766308984</v>
      </c>
      <c r="F140" s="25">
        <f>$D:$D/$C:$C*100</f>
        <v>99.404090440924023</v>
      </c>
      <c r="G140" s="68">
        <f t="shared" ref="G140" si="33">G141+G142+G143+G144</f>
        <v>1044.3</v>
      </c>
      <c r="H140" s="25">
        <f>$D:$D/$G:$G*100</f>
        <v>388.15474480513268</v>
      </c>
      <c r="I140" s="68">
        <f t="shared" ref="I140" si="34">I141+I142+I143+I144</f>
        <v>4053.5</v>
      </c>
    </row>
    <row r="141" spans="1:9" x14ac:dyDescent="0.2">
      <c r="A141" s="36" t="s">
        <v>72</v>
      </c>
      <c r="B141" s="71">
        <v>0</v>
      </c>
      <c r="C141" s="71">
        <v>0</v>
      </c>
      <c r="D141" s="71">
        <v>0</v>
      </c>
      <c r="E141" s="28">
        <v>0</v>
      </c>
      <c r="F141" s="28">
        <v>0</v>
      </c>
      <c r="G141" s="71">
        <v>891</v>
      </c>
      <c r="H141" s="28">
        <f>$D:$D/$G:$G*100</f>
        <v>0</v>
      </c>
      <c r="I141" s="71">
        <v>0</v>
      </c>
    </row>
    <row r="142" spans="1:9" x14ac:dyDescent="0.2">
      <c r="A142" s="14" t="s">
        <v>73</v>
      </c>
      <c r="B142" s="71">
        <v>20226.400000000001</v>
      </c>
      <c r="C142" s="71">
        <v>893.8</v>
      </c>
      <c r="D142" s="71">
        <v>869.5</v>
      </c>
      <c r="E142" s="28">
        <f>$D:$D/$B:$B*100</f>
        <v>4.2988371633113154</v>
      </c>
      <c r="F142" s="28">
        <f>$D:$D/$C:$C*100</f>
        <v>97.281270977847399</v>
      </c>
      <c r="G142" s="71">
        <v>86</v>
      </c>
      <c r="H142" s="28">
        <f>$D:$D/$G:$G*100</f>
        <v>1011.046511627907</v>
      </c>
      <c r="I142" s="71">
        <v>869.5</v>
      </c>
    </row>
    <row r="143" spans="1:9" x14ac:dyDescent="0.2">
      <c r="A143" s="14" t="s">
        <v>157</v>
      </c>
      <c r="B143" s="71">
        <v>57691.4</v>
      </c>
      <c r="C143" s="71">
        <v>3000</v>
      </c>
      <c r="D143" s="71">
        <v>3000</v>
      </c>
      <c r="E143" s="28">
        <f>$D:$D/$B:$B*100</f>
        <v>5.2000818146205496</v>
      </c>
      <c r="F143" s="28">
        <f>$D:$D/$C:$C*100</f>
        <v>100</v>
      </c>
      <c r="G143" s="71">
        <v>0</v>
      </c>
      <c r="H143" s="28">
        <v>0</v>
      </c>
      <c r="I143" s="71">
        <v>3000</v>
      </c>
    </row>
    <row r="144" spans="1:9" ht="24.75" customHeight="1" x14ac:dyDescent="0.2">
      <c r="A144" s="14" t="s">
        <v>82</v>
      </c>
      <c r="B144" s="71">
        <v>4716.1000000000004</v>
      </c>
      <c r="C144" s="71">
        <v>184</v>
      </c>
      <c r="D144" s="71">
        <v>184</v>
      </c>
      <c r="E144" s="28">
        <f>$D:$D/$B:$B*100</f>
        <v>3.9015288055808823</v>
      </c>
      <c r="F144" s="28">
        <f>$D:$D/$C:$C*100</f>
        <v>100</v>
      </c>
      <c r="G144" s="71">
        <v>67.3</v>
      </c>
      <c r="H144" s="28">
        <f>$D:$D/$G:$G*100</f>
        <v>273.40267459138187</v>
      </c>
      <c r="I144" s="71">
        <v>184</v>
      </c>
    </row>
    <row r="145" spans="1:9" ht="25.5" x14ac:dyDescent="0.2">
      <c r="A145" s="15" t="s">
        <v>94</v>
      </c>
      <c r="B145" s="68">
        <f t="shared" ref="B145:H145" si="35">B146</f>
        <v>0</v>
      </c>
      <c r="C145" s="68">
        <f t="shared" si="35"/>
        <v>0</v>
      </c>
      <c r="D145" s="68">
        <f>D146</f>
        <v>0</v>
      </c>
      <c r="E145" s="26">
        <f t="shared" si="35"/>
        <v>0</v>
      </c>
      <c r="F145" s="26">
        <f t="shared" si="35"/>
        <v>0</v>
      </c>
      <c r="G145" s="68">
        <f t="shared" si="35"/>
        <v>0</v>
      </c>
      <c r="H145" s="27">
        <f t="shared" si="35"/>
        <v>0</v>
      </c>
      <c r="I145" s="68">
        <f>I146</f>
        <v>0</v>
      </c>
    </row>
    <row r="146" spans="1:9" ht="26.25" customHeight="1" x14ac:dyDescent="0.2">
      <c r="A146" s="14" t="s">
        <v>94</v>
      </c>
      <c r="B146" s="71">
        <v>0</v>
      </c>
      <c r="C146" s="71">
        <v>0</v>
      </c>
      <c r="D146" s="71">
        <v>0</v>
      </c>
      <c r="E146" s="28">
        <v>0</v>
      </c>
      <c r="F146" s="28">
        <v>0</v>
      </c>
      <c r="G146" s="73">
        <v>0</v>
      </c>
      <c r="H146" s="28">
        <v>0</v>
      </c>
      <c r="I146" s="71">
        <v>0</v>
      </c>
    </row>
    <row r="147" spans="1:9" ht="21" customHeight="1" x14ac:dyDescent="0.2">
      <c r="A147" s="34" t="s">
        <v>65</v>
      </c>
      <c r="B147" s="74">
        <f>B101+B110+B111+B112+B118+B123+B126+B132+B135+B140+B145</f>
        <v>3515589.5</v>
      </c>
      <c r="C147" s="74">
        <f>C101+C110+C111+C112+C118+C123+C126+C132+C135+C140+C145</f>
        <v>83459.400000000009</v>
      </c>
      <c r="D147" s="74">
        <f>D101+D110+D111+D112+D118+D123+D126+D132+D135+D140+D145</f>
        <v>67309.2</v>
      </c>
      <c r="E147" s="35">
        <f>$D:$D/$B:$B*100</f>
        <v>1.9145921331258955</v>
      </c>
      <c r="F147" s="35">
        <f>$D:$D/$C:$C*100</f>
        <v>80.649034141151247</v>
      </c>
      <c r="G147" s="74">
        <f>G101+G110+G111+G112+G118+G123+G126+G132+G135+G140+G145</f>
        <v>53405.100000000013</v>
      </c>
      <c r="H147" s="47">
        <f>$D:$D/$G:$G*100</f>
        <v>126.03515394597142</v>
      </c>
      <c r="I147" s="74">
        <f>I101+I110+I111+I112+I118+I123+I126+I132+I135+I140+I145</f>
        <v>67309.2</v>
      </c>
    </row>
    <row r="148" spans="1:9" ht="24" customHeight="1" x14ac:dyDescent="0.2">
      <c r="A148" s="16" t="s">
        <v>66</v>
      </c>
      <c r="B148" s="74">
        <f>B99-B147</f>
        <v>25605.199999999721</v>
      </c>
      <c r="C148" s="74">
        <f>C99-C147</f>
        <v>35608.300000000003</v>
      </c>
      <c r="D148" s="74">
        <f>D99-D147</f>
        <v>-697769</v>
      </c>
      <c r="E148" s="29"/>
      <c r="F148" s="29"/>
      <c r="G148" s="74">
        <f>G99-G147</f>
        <v>-394865.70000000007</v>
      </c>
      <c r="H148" s="48"/>
      <c r="I148" s="74">
        <f>I99-I147</f>
        <v>-697769</v>
      </c>
    </row>
    <row r="149" spans="1:9" ht="30" customHeight="1" x14ac:dyDescent="0.2">
      <c r="A149" s="3" t="s">
        <v>67</v>
      </c>
      <c r="B149" s="71" t="s">
        <v>162</v>
      </c>
      <c r="C149" s="71"/>
      <c r="D149" s="71" t="s">
        <v>163</v>
      </c>
      <c r="E149" s="27"/>
      <c r="F149" s="27"/>
      <c r="G149" s="71"/>
      <c r="H149" s="27"/>
      <c r="I149" s="71"/>
    </row>
    <row r="150" spans="1:9" ht="17.25" customHeight="1" x14ac:dyDescent="0.25">
      <c r="A150" s="7" t="s">
        <v>68</v>
      </c>
      <c r="B150" s="68">
        <f>SUM(B152,B153)</f>
        <v>818055</v>
      </c>
      <c r="C150" s="71"/>
      <c r="D150" s="68">
        <f>SUM(D152,D153)</f>
        <v>120286.09999999999</v>
      </c>
      <c r="E150" s="27"/>
      <c r="F150" s="27"/>
      <c r="G150" s="75"/>
      <c r="H150" s="32"/>
      <c r="I150" s="68">
        <f>SUM(I152,I153)</f>
        <v>120286.09999999999</v>
      </c>
    </row>
    <row r="151" spans="1:9" x14ac:dyDescent="0.2">
      <c r="A151" s="3" t="s">
        <v>7</v>
      </c>
      <c r="B151" s="71"/>
      <c r="C151" s="71"/>
      <c r="D151" s="71"/>
      <c r="E151" s="27"/>
      <c r="F151" s="27"/>
      <c r="G151" s="71"/>
      <c r="H151" s="32"/>
      <c r="I151" s="71"/>
    </row>
    <row r="152" spans="1:9" ht="18" customHeight="1" x14ac:dyDescent="0.2">
      <c r="A152" s="8" t="s">
        <v>69</v>
      </c>
      <c r="B152" s="71">
        <v>762231.5</v>
      </c>
      <c r="C152" s="71"/>
      <c r="D152" s="71">
        <v>2971.2</v>
      </c>
      <c r="E152" s="27"/>
      <c r="F152" s="27"/>
      <c r="G152" s="71"/>
      <c r="H152" s="32"/>
      <c r="I152" s="71">
        <v>2971.2</v>
      </c>
    </row>
    <row r="153" spans="1:9" x14ac:dyDescent="0.2">
      <c r="A153" s="3" t="s">
        <v>70</v>
      </c>
      <c r="B153" s="71">
        <v>55823.5</v>
      </c>
      <c r="C153" s="71"/>
      <c r="D153" s="71">
        <v>117314.9</v>
      </c>
      <c r="E153" s="27"/>
      <c r="F153" s="27"/>
      <c r="G153" s="71"/>
      <c r="H153" s="32"/>
      <c r="I153" s="71">
        <v>117314.9</v>
      </c>
    </row>
    <row r="154" spans="1:9" hidden="1" x14ac:dyDescent="0.2">
      <c r="A154" s="4" t="s">
        <v>92</v>
      </c>
      <c r="B154" s="76"/>
      <c r="C154" s="76"/>
      <c r="D154" s="76"/>
      <c r="E154" s="30"/>
      <c r="F154" s="30"/>
      <c r="G154" s="76"/>
      <c r="H154" s="31"/>
      <c r="I154" s="76"/>
    </row>
    <row r="155" spans="1:9" ht="12" customHeight="1" x14ac:dyDescent="0.25">
      <c r="A155" s="17"/>
    </row>
    <row r="156" spans="1:9" hidden="1" x14ac:dyDescent="0.25">
      <c r="A156" s="18"/>
      <c r="B156" s="83"/>
    </row>
    <row r="157" spans="1:9" ht="31.5" hidden="1" x14ac:dyDescent="0.25">
      <c r="A157" s="19" t="s">
        <v>100</v>
      </c>
      <c r="B157" s="78"/>
      <c r="C157" s="78"/>
      <c r="D157" s="78"/>
      <c r="E157" s="23"/>
      <c r="F157" s="23"/>
      <c r="G157" s="78"/>
      <c r="H157" s="23" t="s">
        <v>89</v>
      </c>
      <c r="I157" s="78"/>
    </row>
    <row r="158" spans="1:9" x14ac:dyDescent="0.25">
      <c r="A158" s="18"/>
      <c r="B158" s="78"/>
      <c r="C158" s="78"/>
      <c r="D158" s="78"/>
      <c r="E158" s="24"/>
      <c r="F158" s="24"/>
      <c r="G158" s="78"/>
      <c r="H158" s="24"/>
      <c r="I158" s="78"/>
    </row>
    <row r="160" spans="1:9" x14ac:dyDescent="0.25">
      <c r="A160" s="21" t="s">
        <v>93</v>
      </c>
    </row>
  </sheetData>
  <mergeCells count="14">
    <mergeCell ref="A100:I100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2024-02-06T07:25:32Z</cp:lastPrinted>
  <dcterms:created xsi:type="dcterms:W3CDTF">2010-09-10T01:16:58Z</dcterms:created>
  <dcterms:modified xsi:type="dcterms:W3CDTF">2024-02-06T07:30:39Z</dcterms:modified>
</cp:coreProperties>
</file>