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G89" i="1" l="1"/>
  <c r="E122" i="1" l="1"/>
  <c r="E102" i="1"/>
  <c r="F84" i="1"/>
  <c r="H74" i="1"/>
  <c r="H49" i="1"/>
  <c r="F49" i="1"/>
  <c r="H39" i="1"/>
  <c r="F39" i="1"/>
  <c r="H29" i="1"/>
  <c r="F29" i="1"/>
  <c r="H79" i="1" l="1"/>
  <c r="F79" i="1"/>
  <c r="F144" i="1" l="1"/>
  <c r="F133" i="1"/>
  <c r="F132" i="1"/>
  <c r="F122" i="1"/>
  <c r="F125" i="1"/>
  <c r="F124" i="1"/>
  <c r="F106" i="1"/>
  <c r="F101" i="1"/>
  <c r="F99" i="1"/>
  <c r="I63" i="1"/>
  <c r="D63" i="1"/>
  <c r="F94" i="1"/>
  <c r="F93" i="1"/>
  <c r="E94" i="1"/>
  <c r="E93" i="1"/>
  <c r="G92" i="1"/>
  <c r="I92" i="1"/>
  <c r="I89" i="1" s="1"/>
  <c r="F66" i="1"/>
  <c r="F17" i="1"/>
  <c r="F16" i="1"/>
  <c r="F15" i="1"/>
  <c r="F12" i="1"/>
  <c r="H17" i="1"/>
  <c r="H16" i="1"/>
  <c r="C59" i="1" l="1"/>
  <c r="E11" i="1"/>
  <c r="H91" i="1" l="1"/>
  <c r="C92" i="1"/>
  <c r="C89" i="1" s="1"/>
  <c r="D92" i="1"/>
  <c r="D89" i="1" s="1"/>
  <c r="B92" i="1"/>
  <c r="B89" i="1" s="1"/>
  <c r="E92" i="1" l="1"/>
  <c r="F92" i="1"/>
  <c r="E106" i="1"/>
  <c r="E84" i="1"/>
  <c r="E82" i="1"/>
  <c r="F89" i="1" l="1"/>
  <c r="E89" i="1"/>
  <c r="D59" i="1"/>
  <c r="I59" i="1"/>
  <c r="I9" i="1" l="1"/>
  <c r="G9" i="1"/>
  <c r="I57" i="1" l="1"/>
  <c r="G59" i="1"/>
  <c r="H59" i="1" s="1"/>
  <c r="D57" i="1"/>
  <c r="C57" i="1"/>
  <c r="F59" i="1"/>
  <c r="B59" i="1"/>
  <c r="H53" i="1"/>
  <c r="C9" i="1"/>
  <c r="G57" i="1" l="1"/>
  <c r="E59" i="1"/>
  <c r="H52" i="1"/>
  <c r="H71" i="1"/>
  <c r="H99" i="1"/>
  <c r="H101" i="1"/>
  <c r="H125" i="1"/>
  <c r="H124" i="1"/>
  <c r="H128" i="1"/>
  <c r="H127" i="1"/>
  <c r="H146" i="1"/>
  <c r="H145" i="1"/>
  <c r="H144" i="1"/>
  <c r="D158" i="1" l="1"/>
  <c r="B158" i="1"/>
  <c r="E128" i="1" l="1"/>
  <c r="E127" i="1"/>
  <c r="H89" i="1"/>
  <c r="H82" i="1" l="1"/>
  <c r="H51" i="1"/>
  <c r="E17" i="1" l="1"/>
  <c r="E16" i="1"/>
  <c r="E20" i="1" l="1"/>
  <c r="F151" i="1" l="1"/>
  <c r="E151" i="1"/>
  <c r="I148" i="1" l="1"/>
  <c r="G148" i="1"/>
  <c r="C148" i="1"/>
  <c r="D148" i="1"/>
  <c r="B148" i="1"/>
  <c r="D33" i="1" l="1"/>
  <c r="C44" i="1" l="1"/>
  <c r="D44" i="1"/>
  <c r="G44" i="1"/>
  <c r="I44" i="1"/>
  <c r="B44" i="1"/>
  <c r="G63" i="1"/>
  <c r="H44" i="1" l="1"/>
  <c r="F44" i="1"/>
  <c r="E44" i="1"/>
  <c r="I158" i="1" l="1"/>
  <c r="D9" i="1" l="1"/>
  <c r="B9" i="1"/>
  <c r="H15" i="1" l="1"/>
  <c r="E15" i="1"/>
  <c r="I153" i="1" l="1"/>
  <c r="I143" i="1"/>
  <c r="I140" i="1"/>
  <c r="I134" i="1"/>
  <c r="I131" i="1"/>
  <c r="I126" i="1"/>
  <c r="I120" i="1"/>
  <c r="I109" i="1"/>
  <c r="I97" i="1"/>
  <c r="I96" i="1" s="1"/>
  <c r="I41" i="1"/>
  <c r="I36" i="1"/>
  <c r="I33" i="1"/>
  <c r="I31" i="1" s="1"/>
  <c r="I24" i="1"/>
  <c r="I23" i="1" s="1"/>
  <c r="I18" i="1"/>
  <c r="I7" i="1"/>
  <c r="E51" i="1"/>
  <c r="F51" i="1"/>
  <c r="I95" i="1" l="1"/>
  <c r="I107" i="1" s="1"/>
  <c r="I155" i="1"/>
  <c r="F52" i="1"/>
  <c r="H40" i="1"/>
  <c r="I156" i="1" l="1"/>
  <c r="E49" i="1"/>
  <c r="H47" i="1"/>
  <c r="C63" i="1" l="1"/>
  <c r="C41" i="1"/>
  <c r="C36" i="1"/>
  <c r="C33" i="1"/>
  <c r="C31" i="1" s="1"/>
  <c r="C24" i="1"/>
  <c r="C23" i="1" s="1"/>
  <c r="C18" i="1"/>
  <c r="C7" i="1"/>
  <c r="C95" i="1" l="1"/>
  <c r="D41" i="1"/>
  <c r="B57" i="1" l="1"/>
  <c r="G120" i="1" l="1"/>
  <c r="C120" i="1"/>
  <c r="D120" i="1"/>
  <c r="B120" i="1"/>
  <c r="G24" i="1"/>
  <c r="D24" i="1"/>
  <c r="D23" i="1" s="1"/>
  <c r="G131" i="1" l="1"/>
  <c r="H26" i="1" l="1"/>
  <c r="H25" i="1"/>
  <c r="F130" i="1" l="1"/>
  <c r="E29" i="1"/>
  <c r="B109" i="1" l="1"/>
  <c r="C109" i="1"/>
  <c r="D109" i="1"/>
  <c r="G109" i="1"/>
  <c r="E130" i="1" l="1"/>
  <c r="F78" i="1" l="1"/>
  <c r="F26" i="1" l="1"/>
  <c r="E26" i="1"/>
  <c r="H152" i="1"/>
  <c r="H150" i="1"/>
  <c r="H123" i="1"/>
  <c r="H119" i="1"/>
  <c r="H118" i="1"/>
  <c r="H30" i="1"/>
  <c r="E66" i="1"/>
  <c r="F30" i="1"/>
  <c r="G36" i="1" l="1"/>
  <c r="D36" i="1"/>
  <c r="B36" i="1"/>
  <c r="H46" i="1"/>
  <c r="E39" i="1"/>
  <c r="H85" i="1" l="1"/>
  <c r="H78" i="1"/>
  <c r="H77" i="1"/>
  <c r="H76" i="1"/>
  <c r="H72" i="1"/>
  <c r="H66" i="1"/>
  <c r="H65" i="1"/>
  <c r="H64" i="1"/>
  <c r="F64" i="1" l="1"/>
  <c r="G23" i="1"/>
  <c r="E30" i="1"/>
  <c r="H120" i="1" l="1"/>
  <c r="B24" i="1"/>
  <c r="B23" i="1" s="1"/>
  <c r="H28" i="1"/>
  <c r="H14" i="1"/>
  <c r="F14" i="1"/>
  <c r="E14" i="1"/>
  <c r="H24" i="1" l="1"/>
  <c r="E24" i="1"/>
  <c r="F24" i="1"/>
  <c r="D143" i="1"/>
  <c r="C143" i="1"/>
  <c r="B143" i="1"/>
  <c r="G143" i="1"/>
  <c r="F23" i="1" l="1"/>
  <c r="E23" i="1"/>
  <c r="H23" i="1"/>
  <c r="E116" i="1"/>
  <c r="E113" i="1"/>
  <c r="H105" i="1"/>
  <c r="F82" i="1"/>
  <c r="F76" i="1"/>
  <c r="F72" i="1"/>
  <c r="E64" i="1"/>
  <c r="E111" i="1" l="1"/>
  <c r="H11" i="1" l="1"/>
  <c r="E79" i="1" l="1"/>
  <c r="B63" i="1"/>
  <c r="E76" i="1"/>
  <c r="C131" i="1"/>
  <c r="D131" i="1"/>
  <c r="B131" i="1"/>
  <c r="E132" i="1"/>
  <c r="E8" i="1"/>
  <c r="F8" i="1"/>
  <c r="H8" i="1"/>
  <c r="B7" i="1"/>
  <c r="D7" i="1"/>
  <c r="G7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E55" i="1"/>
  <c r="F55" i="1"/>
  <c r="H55" i="1"/>
  <c r="E56" i="1"/>
  <c r="F56" i="1"/>
  <c r="H56" i="1"/>
  <c r="E60" i="1"/>
  <c r="F60" i="1"/>
  <c r="H60" i="1"/>
  <c r="E62" i="1"/>
  <c r="F62" i="1"/>
  <c r="H62" i="1"/>
  <c r="E65" i="1"/>
  <c r="F65" i="1"/>
  <c r="E71" i="1"/>
  <c r="F71" i="1"/>
  <c r="E72" i="1"/>
  <c r="E77" i="1"/>
  <c r="F77" i="1"/>
  <c r="E78" i="1"/>
  <c r="B97" i="1"/>
  <c r="B96" i="1" s="1"/>
  <c r="C97" i="1"/>
  <c r="C96" i="1" s="1"/>
  <c r="D97" i="1"/>
  <c r="D96" i="1" s="1"/>
  <c r="G97" i="1"/>
  <c r="G96" i="1" s="1"/>
  <c r="E98" i="1"/>
  <c r="F98" i="1"/>
  <c r="H98" i="1"/>
  <c r="E99" i="1"/>
  <c r="E100" i="1"/>
  <c r="F100" i="1"/>
  <c r="H100" i="1"/>
  <c r="E101" i="1"/>
  <c r="H106" i="1"/>
  <c r="E110" i="1"/>
  <c r="F110" i="1"/>
  <c r="H110" i="1"/>
  <c r="F111" i="1"/>
  <c r="H111" i="1"/>
  <c r="E112" i="1"/>
  <c r="F112" i="1"/>
  <c r="H112" i="1"/>
  <c r="E114" i="1"/>
  <c r="F114" i="1"/>
  <c r="H114" i="1"/>
  <c r="E117" i="1"/>
  <c r="F117" i="1"/>
  <c r="H117" i="1"/>
  <c r="E118" i="1"/>
  <c r="F118" i="1"/>
  <c r="E119" i="1"/>
  <c r="F119" i="1"/>
  <c r="E123" i="1"/>
  <c r="F123" i="1"/>
  <c r="E124" i="1"/>
  <c r="E125" i="1"/>
  <c r="B126" i="1"/>
  <c r="C126" i="1"/>
  <c r="D126" i="1"/>
  <c r="G126" i="1"/>
  <c r="F127" i="1"/>
  <c r="F128" i="1"/>
  <c r="E129" i="1"/>
  <c r="F129" i="1"/>
  <c r="H129" i="1"/>
  <c r="E133" i="1"/>
  <c r="B134" i="1"/>
  <c r="C134" i="1"/>
  <c r="D134" i="1"/>
  <c r="G134" i="1"/>
  <c r="E135" i="1"/>
  <c r="F135" i="1"/>
  <c r="H135" i="1"/>
  <c r="E136" i="1"/>
  <c r="F136" i="1"/>
  <c r="H136" i="1"/>
  <c r="E137" i="1"/>
  <c r="F137" i="1"/>
  <c r="H137" i="1"/>
  <c r="E138" i="1"/>
  <c r="F138" i="1"/>
  <c r="H138" i="1"/>
  <c r="E139" i="1"/>
  <c r="F139" i="1"/>
  <c r="H139" i="1"/>
  <c r="B140" i="1"/>
  <c r="C140" i="1"/>
  <c r="D140" i="1"/>
  <c r="G140" i="1"/>
  <c r="E141" i="1"/>
  <c r="F141" i="1"/>
  <c r="H141" i="1"/>
  <c r="E142" i="1"/>
  <c r="F142" i="1"/>
  <c r="H142" i="1"/>
  <c r="E144" i="1"/>
  <c r="E145" i="1"/>
  <c r="F145" i="1"/>
  <c r="E146" i="1"/>
  <c r="F146" i="1"/>
  <c r="H149" i="1"/>
  <c r="E150" i="1"/>
  <c r="F150" i="1"/>
  <c r="E152" i="1"/>
  <c r="F152" i="1"/>
  <c r="B153" i="1"/>
  <c r="C153" i="1"/>
  <c r="D153" i="1"/>
  <c r="E153" i="1"/>
  <c r="F153" i="1"/>
  <c r="G153" i="1"/>
  <c r="H153" i="1"/>
  <c r="F131" i="1" l="1"/>
  <c r="D95" i="1"/>
  <c r="D107" i="1" s="1"/>
  <c r="G95" i="1"/>
  <c r="G107" i="1" s="1"/>
  <c r="B95" i="1"/>
  <c r="B107" i="1" s="1"/>
  <c r="E31" i="1"/>
  <c r="F31" i="1"/>
  <c r="F33" i="1"/>
  <c r="H31" i="1"/>
  <c r="H63" i="1"/>
  <c r="E109" i="1"/>
  <c r="E57" i="1"/>
  <c r="H36" i="1"/>
  <c r="E9" i="1"/>
  <c r="E148" i="1"/>
  <c r="E143" i="1"/>
  <c r="F126" i="1"/>
  <c r="G155" i="1"/>
  <c r="F148" i="1"/>
  <c r="F143" i="1"/>
  <c r="H134" i="1"/>
  <c r="H148" i="1"/>
  <c r="C155" i="1"/>
  <c r="E120" i="1"/>
  <c r="F96" i="1"/>
  <c r="H57" i="1"/>
  <c r="B155" i="1"/>
  <c r="H7" i="1"/>
  <c r="F57" i="1"/>
  <c r="F134" i="1"/>
  <c r="E126" i="1"/>
  <c r="E97" i="1"/>
  <c r="E36" i="1"/>
  <c r="E134" i="1"/>
  <c r="F97" i="1"/>
  <c r="E140" i="1"/>
  <c r="E131" i="1"/>
  <c r="D155" i="1"/>
  <c r="E33" i="1"/>
  <c r="F36" i="1"/>
  <c r="H33" i="1"/>
  <c r="F18" i="1"/>
  <c r="F9" i="1"/>
  <c r="E7" i="1"/>
  <c r="H9" i="1"/>
  <c r="H96" i="1"/>
  <c r="F7" i="1"/>
  <c r="H109" i="1"/>
  <c r="F120" i="1"/>
  <c r="F63" i="1"/>
  <c r="E18" i="1"/>
  <c r="F140" i="1"/>
  <c r="H140" i="1"/>
  <c r="H126" i="1"/>
  <c r="E63" i="1"/>
  <c r="F109" i="1"/>
  <c r="E96" i="1"/>
  <c r="H97" i="1"/>
  <c r="H18" i="1"/>
  <c r="D156" i="1" l="1"/>
  <c r="C107" i="1"/>
  <c r="C156" i="1" s="1"/>
  <c r="G156" i="1"/>
  <c r="E155" i="1"/>
  <c r="F155" i="1"/>
  <c r="H155" i="1"/>
  <c r="B156" i="1"/>
  <c r="H95" i="1"/>
  <c r="E95" i="1"/>
  <c r="F95" i="1" l="1"/>
  <c r="H107" i="1"/>
  <c r="E107" i="1"/>
  <c r="F107" i="1"/>
</calcChain>
</file>

<file path=xl/sharedStrings.xml><?xml version="1.0" encoding="utf-8"?>
<sst xmlns="http://schemas.openxmlformats.org/spreadsheetml/2006/main" count="173" uniqueCount="172">
  <si>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</si>
  <si>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</si>
  <si>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</si>
  <si>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</si>
  <si>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</si>
  <si>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</si>
  <si>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</si>
  <si>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</si>
  <si>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</si>
  <si>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</si>
  <si>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</si>
  <si>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</si>
  <si>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</si>
  <si>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</si>
  <si>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</si>
  <si>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</si>
  <si>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</si>
  <si>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</si>
  <si>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</si>
  <si>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</si>
  <si>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</si>
  <si>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</si>
  <si>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</si>
  <si>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</si>
  <si>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</si>
  <si>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</si>
  <si>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</si>
  <si>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</si>
  <si>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</si>
  <si>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</si>
  <si>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</si>
  <si>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</si>
  <si>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</si>
  <si>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</si>
  <si>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</si>
  <si>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</si>
  <si>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</si>
  <si>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</si>
  <si>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</si>
  <si>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</si>
  <si>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</si>
  <si>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</si>
  <si>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</si>
  <si>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</si>
  <si>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</si>
  <si>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</si>
  <si>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</si>
  <si>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</si>
  <si>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</si>
  <si>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</si>
  <si>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</si>
  <si>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</si>
  <si>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</si>
  <si>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</si>
  <si>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</si>
  <si>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</si>
  <si>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</si>
  <si>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</si>
  <si>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</si>
  <si>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</si>
  <si>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</si>
  <si>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</si>
  <si>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</si>
  <si>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</si>
  <si>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</si>
  <si>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</si>
  <si>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</si>
  <si>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</si>
  <si>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</si>
  <si>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</si>
  <si>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</si>
  <si>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</si>
  <si>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</si>
  <si>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</si>
  <si>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</si>
  <si>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</si>
  <si>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</si>
  <si>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</si>
  <si>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</si>
  <si>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</si>
  <si>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</si>
  <si>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</si>
  <si>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</si>
  <si>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</si>
  <si>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</si>
  <si>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</si>
  <si>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</si>
  <si>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</si>
  <si>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</si>
  <si>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</si>
  <si>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</si>
  <si>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</si>
  <si>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</si>
  <si>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</si>
  <si>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</si>
  <si>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</si>
  <si>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</si>
  <si>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</si>
  <si>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</si>
  <si>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</si>
  <si>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</si>
  <si>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</si>
  <si>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</si>
  <si>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</si>
  <si>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</si>
  <si>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</si>
  <si>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</si>
  <si>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</si>
  <si>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</si>
  <si>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</si>
  <si>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</si>
  <si>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</si>
  <si>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</si>
  <si>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</si>
  <si>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</si>
  <si>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</si>
  <si>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</si>
  <si>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</si>
  <si>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</si>
  <si>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</si>
  <si>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</si>
  <si>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</si>
  <si>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</si>
  <si>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</si>
  <si>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</si>
  <si>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</si>
  <si>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</si>
  <si>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</si>
  <si>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</si>
  <si>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</si>
  <si>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</si>
  <si>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</si>
  <si>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</si>
  <si>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</si>
  <si>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</si>
  <si>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</si>
  <si>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</si>
  <si>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</si>
  <si>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</si>
  <si>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</si>
  <si>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</si>
  <si>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</si>
  <si>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</si>
  <si>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</si>
  <si>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</si>
  <si>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</si>
  <si>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</si>
  <si>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</si>
  <si>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</si>
  <si>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</si>
  <si>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</si>
  <si>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</si>
  <si>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</si>
  <si>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</si>
  <si>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</si>
  <si>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</si>
  <si>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</si>
  <si>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</si>
  <si>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</si>
  <si>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Факт за аналогичный период 2023г.</t>
  </si>
  <si>
    <t>На 01.01.2024</t>
  </si>
  <si>
    <t>доходы от реализации имущества, находящегося в собственности городских округов в части реализации материальных запасов</t>
  </si>
  <si>
    <t>доходы от реализации имущества, находящегося в собственности городских округов</t>
  </si>
  <si>
    <t>Прочие неналоговые доходы бюджетов городских округов</t>
  </si>
  <si>
    <t>ИНИЦИАТИВНЫЕ ПЛАТЕЖИ</t>
  </si>
  <si>
    <r>
      <t xml:space="preserve">Инициативные платежи, зачисляемые в бюджеты городских округов </t>
    </r>
    <r>
      <rPr>
        <i/>
        <sz val="10"/>
        <rFont val="Times New Roman"/>
        <family val="1"/>
        <charset val="204"/>
      </rPr>
      <t>(поступления от юридических лиц (индивидуальных предпринимателей))</t>
    </r>
  </si>
  <si>
    <r>
      <t>Инициативные платежи, зачисляемые в бюджеты городских округов</t>
    </r>
    <r>
      <rPr>
        <i/>
        <sz val="10"/>
        <rFont val="Times New Roman"/>
        <family val="1"/>
        <charset val="204"/>
      </rPr>
      <t xml:space="preserve"> (поступления от физических лиц)</t>
    </r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</si>
  <si>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</si>
  <si>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</si>
  <si>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на 01 октября 2024 года</t>
  </si>
  <si>
    <t>План за 9 месяцев 2024г.</t>
  </si>
  <si>
    <t>На 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</si>
</sst>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65" fontId="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justify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8"/>
  <sheetViews>
    <sheetView tabSelected="1" zoomScaleNormal="100" workbookViewId="0">
      <selection activeCell="D158" sqref="D158"/>
    </sheetView>
  </sheetViews>
  <sheetFormatPr defaultRowHeight="15" x14ac:dyDescent="0.25"/>
  <cols>
    <col min="1" max="1" width="44.85546875" style="21" customWidth="1"/>
    <col min="2" max="2" width="14" style="42" customWidth="1"/>
    <col min="3" max="3" width="13.7109375" style="42" customWidth="1"/>
    <col min="4" max="5" width="12.7109375" style="42" customWidth="1"/>
    <col min="6" max="6" width="11.85546875" style="42" customWidth="1"/>
    <col min="7" max="7" width="12.42578125" style="42" customWidth="1"/>
    <col min="8" max="8" width="10" style="42" customWidth="1"/>
    <col min="9" max="9" width="12.5703125" style="42" customWidth="1"/>
    <col min="10" max="13" width="9.140625" style="21"/>
    <col min="14" max="14" width="12.140625" style="21" customWidth="1"/>
    <col min="15" max="16384" width="9.140625" style="21"/>
  </cols>
  <sheetData>
    <row r="1" spans="1:16" ht="23.25" customHeight="1" x14ac:dyDescent="0.25">
      <c r="A1" s="57" t="s">
        <v>0</v>
      </c>
      <c r="B1" s="57"/>
      <c r="C1" s="57"/>
      <c r="D1" s="57"/>
      <c r="E1" s="57"/>
      <c r="F1" s="57"/>
      <c r="G1" s="57"/>
      <c r="H1" s="57"/>
      <c r="I1" s="65"/>
    </row>
    <row r="2" spans="1:16" ht="19.5" customHeight="1" x14ac:dyDescent="0.25">
      <c r="A2" s="58" t="s">
        <v>169</v>
      </c>
      <c r="B2" s="58"/>
      <c r="C2" s="58"/>
      <c r="D2" s="58"/>
      <c r="E2" s="58"/>
      <c r="F2" s="58"/>
      <c r="G2" s="58"/>
      <c r="H2" s="58"/>
      <c r="I2" s="66"/>
    </row>
    <row r="3" spans="1:16" ht="5.25" hidden="1" customHeight="1" x14ac:dyDescent="0.25">
      <c r="A3" s="59" t="s">
        <v>1</v>
      </c>
      <c r="B3" s="59"/>
      <c r="C3" s="59"/>
      <c r="D3" s="59"/>
      <c r="E3" s="59"/>
      <c r="F3" s="59"/>
      <c r="G3" s="59"/>
      <c r="H3" s="59"/>
      <c r="I3" s="67"/>
    </row>
    <row r="4" spans="1:16" ht="70.5" customHeight="1" thickBot="1" x14ac:dyDescent="0.25">
      <c r="A4" s="28" t="s">
        <v>2</v>
      </c>
      <c r="B4" s="33" t="s">
        <v>3</v>
      </c>
      <c r="C4" s="33" t="s">
        <v>170</v>
      </c>
      <c r="D4" s="33" t="s">
        <v>76</v>
      </c>
      <c r="E4" s="33" t="s">
        <v>75</v>
      </c>
      <c r="F4" s="33" t="s">
        <v>77</v>
      </c>
      <c r="G4" s="33" t="s">
        <v>159</v>
      </c>
      <c r="H4" s="44" t="s">
        <v>74</v>
      </c>
      <c r="I4" s="33" t="s">
        <v>79</v>
      </c>
    </row>
    <row r="5" spans="1:16" ht="18" customHeight="1" thickBot="1" x14ac:dyDescent="0.25">
      <c r="A5" s="29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45">
        <v>8</v>
      </c>
      <c r="I5" s="68">
        <v>9</v>
      </c>
    </row>
    <row r="6" spans="1:16" ht="24.75" customHeight="1" x14ac:dyDescent="0.2">
      <c r="A6" s="60" t="s">
        <v>4</v>
      </c>
      <c r="B6" s="61"/>
      <c r="C6" s="61"/>
      <c r="D6" s="61"/>
      <c r="E6" s="61"/>
      <c r="F6" s="61"/>
      <c r="G6" s="61"/>
      <c r="H6" s="61"/>
      <c r="I6" s="62"/>
    </row>
    <row r="7" spans="1:16" ht="14.25" x14ac:dyDescent="0.2">
      <c r="A7" s="5" t="s">
        <v>5</v>
      </c>
      <c r="B7" s="35">
        <f>B8+B9</f>
        <v>539171.30000000005</v>
      </c>
      <c r="C7" s="35">
        <f>C8+C9</f>
        <v>382758.2</v>
      </c>
      <c r="D7" s="35">
        <f>D8+D9</f>
        <v>379003.60000000003</v>
      </c>
      <c r="E7" s="35">
        <f>$D:$D/$B:$B*100</f>
        <v>70.293726687603737</v>
      </c>
      <c r="F7" s="35">
        <f>$D:$D/$C:$C*100</f>
        <v>99.019067390326327</v>
      </c>
      <c r="G7" s="35">
        <f>G8+G9</f>
        <v>308275.3</v>
      </c>
      <c r="H7" s="35">
        <f>$D:$D/$G:$G*100</f>
        <v>122.94322639536806</v>
      </c>
      <c r="I7" s="35">
        <f>I8+I9</f>
        <v>44470.3</v>
      </c>
    </row>
    <row r="8" spans="1:16" ht="25.5" x14ac:dyDescent="0.2">
      <c r="A8" s="53" t="s">
        <v>6</v>
      </c>
      <c r="B8" s="37">
        <v>16938</v>
      </c>
      <c r="C8" s="37">
        <v>14938</v>
      </c>
      <c r="D8" s="37">
        <v>11841.9</v>
      </c>
      <c r="E8" s="35">
        <f>$D:$D/$B:$B*100</f>
        <v>69.91321289408431</v>
      </c>
      <c r="F8" s="35">
        <f>$D:$D/$C:$C*100</f>
        <v>79.273664479850055</v>
      </c>
      <c r="G8" s="37">
        <v>-2641.5</v>
      </c>
      <c r="H8" s="35">
        <f>$D:$D/$G:$G*100</f>
        <v>-448.30210107893242</v>
      </c>
      <c r="I8" s="37">
        <v>2420.9</v>
      </c>
    </row>
    <row r="9" spans="1:16" ht="12.75" customHeight="1" x14ac:dyDescent="0.2">
      <c r="A9" s="63" t="s">
        <v>78</v>
      </c>
      <c r="B9" s="69">
        <f>B11+B12+B13+B14+B15+B16+B17</f>
        <v>522233.30000000005</v>
      </c>
      <c r="C9" s="69">
        <f>C11+C12+C13+C14+C15+C16+C17</f>
        <v>367820.2</v>
      </c>
      <c r="D9" s="69">
        <f>D11+D12+D13+D14+D15+D16+D17</f>
        <v>367161.7</v>
      </c>
      <c r="E9" s="70">
        <f>$D:$D/$B:$B*100</f>
        <v>70.306068188298212</v>
      </c>
      <c r="F9" s="69">
        <f>$D:$D/$C:$C*100</f>
        <v>99.820972312015485</v>
      </c>
      <c r="G9" s="69">
        <f>G11+G12+G13+G14+G15+G16+G17</f>
        <v>310916.8</v>
      </c>
      <c r="H9" s="70">
        <f>$D:$D/$G:$G*100</f>
        <v>118.09001636450654</v>
      </c>
      <c r="I9" s="69">
        <f>I11+I12+I13+I14+I15+I16+I17</f>
        <v>42049.4</v>
      </c>
      <c r="N9" s="31"/>
      <c r="O9" s="31"/>
      <c r="P9" s="31"/>
    </row>
    <row r="10" spans="1:16" ht="12.75" customHeight="1" x14ac:dyDescent="0.2">
      <c r="A10" s="64"/>
      <c r="B10" s="71"/>
      <c r="C10" s="71"/>
      <c r="D10" s="71"/>
      <c r="E10" s="72"/>
      <c r="F10" s="73"/>
      <c r="G10" s="71"/>
      <c r="H10" s="72"/>
      <c r="I10" s="71"/>
      <c r="N10" s="31"/>
      <c r="O10" s="31"/>
      <c r="P10" s="31"/>
    </row>
    <row r="11" spans="1:16" ht="51" customHeight="1" x14ac:dyDescent="0.2">
      <c r="A11" s="1" t="s">
        <v>83</v>
      </c>
      <c r="B11" s="40">
        <v>501144.9</v>
      </c>
      <c r="C11" s="40">
        <v>348224.2</v>
      </c>
      <c r="D11" s="40">
        <v>343502</v>
      </c>
      <c r="E11" s="36">
        <f t="shared" ref="E11:E26" si="0">$D:$D/$B:$B*100</f>
        <v>68.54344920999894</v>
      </c>
      <c r="F11" s="36">
        <f t="shared" ref="F11:F26" si="1">$D:$D/$C:$C*100</f>
        <v>98.643919635682991</v>
      </c>
      <c r="G11" s="40">
        <v>295625.59999999998</v>
      </c>
      <c r="H11" s="36">
        <f t="shared" ref="H11:H26" si="2">$D:$D/$G:$G*100</f>
        <v>116.19494387495534</v>
      </c>
      <c r="I11" s="40">
        <v>39681.800000000003</v>
      </c>
      <c r="N11" s="31"/>
      <c r="O11" s="31"/>
      <c r="P11" s="31"/>
    </row>
    <row r="12" spans="1:16" ht="89.25" x14ac:dyDescent="0.2">
      <c r="A12" s="2" t="s">
        <v>101</v>
      </c>
      <c r="B12" s="40">
        <v>2013.1</v>
      </c>
      <c r="C12" s="40">
        <v>1973.1</v>
      </c>
      <c r="D12" s="40">
        <v>1890.2</v>
      </c>
      <c r="E12" s="36">
        <f t="shared" si="0"/>
        <v>93.894987829715376</v>
      </c>
      <c r="F12" s="36">
        <f t="shared" si="1"/>
        <v>95.798489686280476</v>
      </c>
      <c r="G12" s="40">
        <v>1543.8</v>
      </c>
      <c r="H12" s="36">
        <f t="shared" si="2"/>
        <v>122.43813965539579</v>
      </c>
      <c r="I12" s="40">
        <v>-73.3</v>
      </c>
      <c r="N12" s="31"/>
      <c r="O12" s="32"/>
      <c r="P12" s="31"/>
    </row>
    <row r="13" spans="1:16" ht="25.5" x14ac:dyDescent="0.2">
      <c r="A13" s="3" t="s">
        <v>84</v>
      </c>
      <c r="B13" s="40">
        <v>4437</v>
      </c>
      <c r="C13" s="40">
        <v>4237</v>
      </c>
      <c r="D13" s="40">
        <v>7444.2</v>
      </c>
      <c r="E13" s="36">
        <f t="shared" si="0"/>
        <v>167.77552400270451</v>
      </c>
      <c r="F13" s="36">
        <f t="shared" si="1"/>
        <v>175.69506726457399</v>
      </c>
      <c r="G13" s="40">
        <v>3418.8</v>
      </c>
      <c r="H13" s="36">
        <f t="shared" si="2"/>
        <v>217.74306774306771</v>
      </c>
      <c r="I13" s="40">
        <v>902.1</v>
      </c>
      <c r="N13" s="31"/>
      <c r="O13" s="31"/>
      <c r="P13" s="31"/>
    </row>
    <row r="14" spans="1:16" ht="65.25" customHeight="1" x14ac:dyDescent="0.2">
      <c r="A14" s="6" t="s">
        <v>90</v>
      </c>
      <c r="B14" s="40">
        <v>9891.2000000000007</v>
      </c>
      <c r="C14" s="40">
        <v>9291.2000000000007</v>
      </c>
      <c r="D14" s="40">
        <v>9857.2000000000007</v>
      </c>
      <c r="E14" s="36">
        <f t="shared" si="0"/>
        <v>99.656260109996765</v>
      </c>
      <c r="F14" s="36">
        <f t="shared" si="1"/>
        <v>106.09178577578784</v>
      </c>
      <c r="G14" s="40">
        <v>6855</v>
      </c>
      <c r="H14" s="36">
        <f t="shared" si="2"/>
        <v>143.79576951130565</v>
      </c>
      <c r="I14" s="40">
        <v>1029</v>
      </c>
    </row>
    <row r="15" spans="1:16" ht="48.75" customHeight="1" x14ac:dyDescent="0.2">
      <c r="A15" s="25" t="s">
        <v>132</v>
      </c>
      <c r="B15" s="40">
        <v>1649.7</v>
      </c>
      <c r="C15" s="40">
        <v>1219.7</v>
      </c>
      <c r="D15" s="40">
        <v>1166.5</v>
      </c>
      <c r="E15" s="36">
        <f t="shared" si="0"/>
        <v>70.709826028974959</v>
      </c>
      <c r="F15" s="36">
        <f t="shared" si="1"/>
        <v>95.638271706157255</v>
      </c>
      <c r="G15" s="40">
        <v>1315.9</v>
      </c>
      <c r="H15" s="36">
        <f t="shared" si="2"/>
        <v>88.646553689490077</v>
      </c>
      <c r="I15" s="40">
        <v>164.1</v>
      </c>
    </row>
    <row r="16" spans="1:16" ht="60" customHeight="1" x14ac:dyDescent="0.2">
      <c r="A16" s="25" t="s">
        <v>153</v>
      </c>
      <c r="B16" s="40">
        <v>1857.4</v>
      </c>
      <c r="C16" s="40">
        <v>1665</v>
      </c>
      <c r="D16" s="40">
        <v>1921.6</v>
      </c>
      <c r="E16" s="36">
        <f t="shared" si="0"/>
        <v>103.45644449230105</v>
      </c>
      <c r="F16" s="36">
        <f t="shared" si="1"/>
        <v>115.41141141141141</v>
      </c>
      <c r="G16" s="40">
        <v>1673.9</v>
      </c>
      <c r="H16" s="36">
        <f t="shared" si="2"/>
        <v>114.79777764502059</v>
      </c>
      <c r="I16" s="40">
        <v>27.4</v>
      </c>
    </row>
    <row r="17" spans="1:9" ht="61.5" customHeight="1" x14ac:dyDescent="0.2">
      <c r="A17" s="25" t="s">
        <v>152</v>
      </c>
      <c r="B17" s="40">
        <v>1240</v>
      </c>
      <c r="C17" s="40">
        <v>1210</v>
      </c>
      <c r="D17" s="40">
        <v>1380</v>
      </c>
      <c r="E17" s="36">
        <f t="shared" si="0"/>
        <v>111.29032258064515</v>
      </c>
      <c r="F17" s="36">
        <f t="shared" si="1"/>
        <v>114.0495867768595</v>
      </c>
      <c r="G17" s="40">
        <v>483.8</v>
      </c>
      <c r="H17" s="36">
        <f t="shared" si="2"/>
        <v>285.24183546920216</v>
      </c>
      <c r="I17" s="40">
        <v>318.3</v>
      </c>
    </row>
    <row r="18" spans="1:9" ht="39.75" customHeight="1" x14ac:dyDescent="0.2">
      <c r="A18" s="20" t="s">
        <v>95</v>
      </c>
      <c r="B18" s="74">
        <f>B19+B20+B21+B22</f>
        <v>65533.299999999996</v>
      </c>
      <c r="C18" s="74">
        <f>C19+C20+C21+C22</f>
        <v>50242.5</v>
      </c>
      <c r="D18" s="74">
        <f>D19+D20+D21+D22</f>
        <v>47263.3</v>
      </c>
      <c r="E18" s="35">
        <f t="shared" si="0"/>
        <v>72.121043805210491</v>
      </c>
      <c r="F18" s="35">
        <f t="shared" si="1"/>
        <v>94.070358760013946</v>
      </c>
      <c r="G18" s="74">
        <f>G19+G20+G21+G22</f>
        <v>47133.9</v>
      </c>
      <c r="H18" s="35">
        <f t="shared" si="2"/>
        <v>100.27453701051685</v>
      </c>
      <c r="I18" s="74">
        <f>I19+I20+I21+I22</f>
        <v>566.9</v>
      </c>
    </row>
    <row r="19" spans="1:9" ht="37.5" customHeight="1" x14ac:dyDescent="0.2">
      <c r="A19" s="8" t="s">
        <v>96</v>
      </c>
      <c r="B19" s="40">
        <v>34190.5</v>
      </c>
      <c r="C19" s="40">
        <v>25847.7</v>
      </c>
      <c r="D19" s="40">
        <v>24525</v>
      </c>
      <c r="E19" s="36">
        <f t="shared" si="0"/>
        <v>71.7304514411898</v>
      </c>
      <c r="F19" s="36">
        <f t="shared" si="1"/>
        <v>94.882716837474902</v>
      </c>
      <c r="G19" s="40">
        <v>24143.7</v>
      </c>
      <c r="H19" s="36">
        <f t="shared" si="2"/>
        <v>101.57929397731084</v>
      </c>
      <c r="I19" s="40">
        <v>525.1</v>
      </c>
    </row>
    <row r="20" spans="1:9" ht="56.25" customHeight="1" x14ac:dyDescent="0.2">
      <c r="A20" s="8" t="s">
        <v>97</v>
      </c>
      <c r="B20" s="40">
        <v>164.5</v>
      </c>
      <c r="C20" s="40">
        <v>144.1</v>
      </c>
      <c r="D20" s="40">
        <v>140.19999999999999</v>
      </c>
      <c r="E20" s="36">
        <f t="shared" si="0"/>
        <v>85.227963525835861</v>
      </c>
      <c r="F20" s="36">
        <f t="shared" si="1"/>
        <v>97.293546148507986</v>
      </c>
      <c r="G20" s="40">
        <v>130.1</v>
      </c>
      <c r="H20" s="36">
        <f t="shared" si="2"/>
        <v>107.76325903151422</v>
      </c>
      <c r="I20" s="40">
        <v>-1.6</v>
      </c>
    </row>
    <row r="21" spans="1:9" ht="55.5" customHeight="1" x14ac:dyDescent="0.2">
      <c r="A21" s="8" t="s">
        <v>98</v>
      </c>
      <c r="B21" s="40">
        <v>35462.199999999997</v>
      </c>
      <c r="C21" s="40">
        <v>27439.8</v>
      </c>
      <c r="D21" s="40">
        <v>25763.7</v>
      </c>
      <c r="E21" s="36">
        <f t="shared" si="0"/>
        <v>72.651160954481114</v>
      </c>
      <c r="F21" s="36">
        <f t="shared" si="1"/>
        <v>93.891719327400352</v>
      </c>
      <c r="G21" s="40">
        <v>25692.799999999999</v>
      </c>
      <c r="H21" s="36">
        <f t="shared" si="2"/>
        <v>100.2759527961141</v>
      </c>
      <c r="I21" s="40">
        <v>479.4</v>
      </c>
    </row>
    <row r="22" spans="1:9" ht="54" customHeight="1" x14ac:dyDescent="0.2">
      <c r="A22" s="8" t="s">
        <v>99</v>
      </c>
      <c r="B22" s="40">
        <v>-4283.8999999999996</v>
      </c>
      <c r="C22" s="40">
        <v>-3189.1</v>
      </c>
      <c r="D22" s="40">
        <v>-3165.6</v>
      </c>
      <c r="E22" s="36">
        <f t="shared" si="0"/>
        <v>73.895282336188998</v>
      </c>
      <c r="F22" s="36">
        <f t="shared" si="1"/>
        <v>99.263114985419094</v>
      </c>
      <c r="G22" s="40">
        <v>-2832.7</v>
      </c>
      <c r="H22" s="36">
        <f t="shared" si="2"/>
        <v>111.75203869100152</v>
      </c>
      <c r="I22" s="40">
        <v>-436</v>
      </c>
    </row>
    <row r="23" spans="1:9" ht="14.25" x14ac:dyDescent="0.2">
      <c r="A23" s="7" t="s">
        <v>8</v>
      </c>
      <c r="B23" s="74">
        <f>B24+B28+B29+B30</f>
        <v>125609.5</v>
      </c>
      <c r="C23" s="74">
        <f>C24+C28+C29+C30</f>
        <v>112194.29999999999</v>
      </c>
      <c r="D23" s="74">
        <f>D24+D28+D29+D30</f>
        <v>117984.4</v>
      </c>
      <c r="E23" s="35">
        <f t="shared" si="0"/>
        <v>93.929519662127461</v>
      </c>
      <c r="F23" s="35">
        <f t="shared" si="1"/>
        <v>105.16077911266437</v>
      </c>
      <c r="G23" s="74">
        <f t="shared" ref="G23" si="3">G24+G28+G29+G30</f>
        <v>85876.099999999991</v>
      </c>
      <c r="H23" s="35">
        <f t="shared" si="2"/>
        <v>137.3890989460397</v>
      </c>
      <c r="I23" s="74">
        <f>I24+I28+I29+I30</f>
        <v>2581.5</v>
      </c>
    </row>
    <row r="24" spans="1:9" ht="27.75" customHeight="1" x14ac:dyDescent="0.2">
      <c r="A24" s="26" t="s">
        <v>133</v>
      </c>
      <c r="B24" s="74">
        <f>SUM(B25:B26)</f>
        <v>107219.2</v>
      </c>
      <c r="C24" s="74">
        <f>SUM(C25:C26)</f>
        <v>97634</v>
      </c>
      <c r="D24" s="74">
        <f>SUM(D25:D27)</f>
        <v>98657.5</v>
      </c>
      <c r="E24" s="36">
        <f t="shared" si="0"/>
        <v>92.014769742732653</v>
      </c>
      <c r="F24" s="36">
        <f t="shared" si="1"/>
        <v>101.04830284532026</v>
      </c>
      <c r="G24" s="74">
        <f>SUM(G25:G27)</f>
        <v>76527</v>
      </c>
      <c r="H24" s="35">
        <f t="shared" si="2"/>
        <v>128.91855162230323</v>
      </c>
      <c r="I24" s="74">
        <f>SUM(I25:I27)</f>
        <v>1947.7</v>
      </c>
    </row>
    <row r="25" spans="1:9" ht="27.75" customHeight="1" x14ac:dyDescent="0.2">
      <c r="A25" s="3" t="s">
        <v>134</v>
      </c>
      <c r="B25" s="40">
        <v>63385.2</v>
      </c>
      <c r="C25" s="40">
        <v>61300</v>
      </c>
      <c r="D25" s="40">
        <v>63849.5</v>
      </c>
      <c r="E25" s="36">
        <f t="shared" si="0"/>
        <v>100.73250537980476</v>
      </c>
      <c r="F25" s="36">
        <f t="shared" si="1"/>
        <v>104.15905383360521</v>
      </c>
      <c r="G25" s="40">
        <v>44585.7</v>
      </c>
      <c r="H25" s="36">
        <f t="shared" si="2"/>
        <v>143.20622980013772</v>
      </c>
      <c r="I25" s="40">
        <v>1933</v>
      </c>
    </row>
    <row r="26" spans="1:9" ht="42.75" customHeight="1" x14ac:dyDescent="0.2">
      <c r="A26" s="27" t="s">
        <v>135</v>
      </c>
      <c r="B26" s="40">
        <v>43834</v>
      </c>
      <c r="C26" s="40">
        <v>36334</v>
      </c>
      <c r="D26" s="40">
        <v>34808</v>
      </c>
      <c r="E26" s="36">
        <f t="shared" si="0"/>
        <v>79.408678195008449</v>
      </c>
      <c r="F26" s="36">
        <f t="shared" si="1"/>
        <v>95.800077062806182</v>
      </c>
      <c r="G26" s="40">
        <v>31941.3</v>
      </c>
      <c r="H26" s="36">
        <f t="shared" si="2"/>
        <v>108.97490083371686</v>
      </c>
      <c r="I26" s="40">
        <v>14.7</v>
      </c>
    </row>
    <row r="27" spans="1:9" ht="42.75" customHeight="1" x14ac:dyDescent="0.2">
      <c r="A27" s="27" t="s">
        <v>145</v>
      </c>
      <c r="B27" s="40">
        <v>0</v>
      </c>
      <c r="C27" s="40">
        <v>0</v>
      </c>
      <c r="D27" s="40">
        <v>0</v>
      </c>
      <c r="E27" s="36">
        <v>0</v>
      </c>
      <c r="F27" s="36">
        <v>0</v>
      </c>
      <c r="G27" s="40">
        <v>0</v>
      </c>
      <c r="H27" s="36">
        <v>0</v>
      </c>
      <c r="I27" s="40">
        <v>0</v>
      </c>
    </row>
    <row r="28" spans="1:9" x14ac:dyDescent="0.2">
      <c r="A28" s="3" t="s">
        <v>9</v>
      </c>
      <c r="B28" s="40">
        <v>0</v>
      </c>
      <c r="C28" s="40">
        <v>0</v>
      </c>
      <c r="D28" s="40">
        <v>75.099999999999994</v>
      </c>
      <c r="E28" s="36">
        <v>0</v>
      </c>
      <c r="F28" s="36">
        <v>0</v>
      </c>
      <c r="G28" s="40">
        <v>-359.6</v>
      </c>
      <c r="H28" s="36">
        <f t="shared" ref="H28:H37" si="4">$D:$D/$G:$G*100</f>
        <v>-20.884315906562843</v>
      </c>
      <c r="I28" s="40">
        <v>1.3</v>
      </c>
    </row>
    <row r="29" spans="1:9" x14ac:dyDescent="0.2">
      <c r="A29" s="3" t="s">
        <v>10</v>
      </c>
      <c r="B29" s="40">
        <v>15.9</v>
      </c>
      <c r="C29" s="40">
        <v>15.9</v>
      </c>
      <c r="D29" s="40">
        <v>196.4</v>
      </c>
      <c r="E29" s="36">
        <f t="shared" ref="E29:E37" si="5">$D:$D/$B:$B*100</f>
        <v>1235.2201257861634</v>
      </c>
      <c r="F29" s="36">
        <f t="shared" ref="F29:F37" si="6">$D:$D/$C:$C*100</f>
        <v>1235.2201257861634</v>
      </c>
      <c r="G29" s="40">
        <v>15.2</v>
      </c>
      <c r="H29" s="36">
        <f t="shared" si="4"/>
        <v>1292.1052631578948</v>
      </c>
      <c r="I29" s="40">
        <v>0</v>
      </c>
    </row>
    <row r="30" spans="1:9" ht="25.5" x14ac:dyDescent="0.2">
      <c r="A30" s="3" t="s">
        <v>136</v>
      </c>
      <c r="B30" s="40">
        <v>18374.400000000001</v>
      </c>
      <c r="C30" s="40">
        <v>14544.4</v>
      </c>
      <c r="D30" s="40">
        <v>19055.400000000001</v>
      </c>
      <c r="E30" s="36">
        <f t="shared" si="5"/>
        <v>103.7062434691745</v>
      </c>
      <c r="F30" s="36">
        <f t="shared" si="6"/>
        <v>131.01537361458705</v>
      </c>
      <c r="G30" s="40">
        <v>9693.5</v>
      </c>
      <c r="H30" s="36">
        <f t="shared" si="4"/>
        <v>196.57915097745914</v>
      </c>
      <c r="I30" s="40">
        <v>632.5</v>
      </c>
    </row>
    <row r="31" spans="1:9" ht="14.25" x14ac:dyDescent="0.2">
      <c r="A31" s="7" t="s">
        <v>137</v>
      </c>
      <c r="B31" s="37">
        <f>SUM(B32+B33)</f>
        <v>33579.599999999999</v>
      </c>
      <c r="C31" s="37">
        <f>SUM(C32+C33)</f>
        <v>20255.900000000001</v>
      </c>
      <c r="D31" s="37">
        <f t="shared" ref="D31" si="7">SUM(D32+D33)</f>
        <v>16998.599999999999</v>
      </c>
      <c r="E31" s="35">
        <f t="shared" si="5"/>
        <v>50.621806096558622</v>
      </c>
      <c r="F31" s="35">
        <f t="shared" si="6"/>
        <v>83.919253155870621</v>
      </c>
      <c r="G31" s="37">
        <f t="shared" ref="G31" si="8">SUM(G32+G33)</f>
        <v>10617.7</v>
      </c>
      <c r="H31" s="35">
        <f t="shared" si="4"/>
        <v>160.09681946184199</v>
      </c>
      <c r="I31" s="37">
        <f t="shared" ref="I31" si="9">SUM(I32+I33)</f>
        <v>6373.8</v>
      </c>
    </row>
    <row r="32" spans="1:9" x14ac:dyDescent="0.2">
      <c r="A32" s="3" t="s">
        <v>11</v>
      </c>
      <c r="B32" s="40">
        <v>18398.7</v>
      </c>
      <c r="C32" s="40">
        <v>9700</v>
      </c>
      <c r="D32" s="40">
        <v>9941.7999999999993</v>
      </c>
      <c r="E32" s="36">
        <f t="shared" si="5"/>
        <v>54.035339453330934</v>
      </c>
      <c r="F32" s="36">
        <f t="shared" si="6"/>
        <v>102.49278350515463</v>
      </c>
      <c r="G32" s="40">
        <v>4372.1000000000004</v>
      </c>
      <c r="H32" s="36">
        <f t="shared" si="4"/>
        <v>227.39187118318424</v>
      </c>
      <c r="I32" s="40">
        <v>4413.5</v>
      </c>
    </row>
    <row r="33" spans="1:9" ht="14.25" x14ac:dyDescent="0.2">
      <c r="A33" s="7" t="s">
        <v>105</v>
      </c>
      <c r="B33" s="37">
        <f t="shared" ref="B33:G33" si="10">SUM(B34:B35)</f>
        <v>15180.9</v>
      </c>
      <c r="C33" s="37">
        <f t="shared" ref="C33" si="11">SUM(C34:C35)</f>
        <v>10555.9</v>
      </c>
      <c r="D33" s="37">
        <f t="shared" si="10"/>
        <v>7056.7999999999993</v>
      </c>
      <c r="E33" s="35">
        <f t="shared" si="5"/>
        <v>46.484727519448775</v>
      </c>
      <c r="F33" s="35">
        <f t="shared" si="6"/>
        <v>66.851713259883098</v>
      </c>
      <c r="G33" s="37">
        <f t="shared" si="10"/>
        <v>6245.6</v>
      </c>
      <c r="H33" s="35">
        <f t="shared" si="4"/>
        <v>112.98834379403098</v>
      </c>
      <c r="I33" s="37">
        <f t="shared" ref="I33" si="12">SUM(I34:I35)</f>
        <v>1960.3</v>
      </c>
    </row>
    <row r="34" spans="1:9" x14ac:dyDescent="0.2">
      <c r="A34" s="3" t="s">
        <v>103</v>
      </c>
      <c r="B34" s="40">
        <v>9734.4</v>
      </c>
      <c r="C34" s="40">
        <v>7234.4</v>
      </c>
      <c r="D34" s="40">
        <v>3404.2</v>
      </c>
      <c r="E34" s="36">
        <f t="shared" si="5"/>
        <v>34.970825115055881</v>
      </c>
      <c r="F34" s="36">
        <f t="shared" si="6"/>
        <v>47.055733716686944</v>
      </c>
      <c r="G34" s="40">
        <v>4872.6000000000004</v>
      </c>
      <c r="H34" s="36">
        <f t="shared" si="4"/>
        <v>69.864138242416772</v>
      </c>
      <c r="I34" s="40">
        <v>-0.5</v>
      </c>
    </row>
    <row r="35" spans="1:9" x14ac:dyDescent="0.2">
      <c r="A35" s="3" t="s">
        <v>104</v>
      </c>
      <c r="B35" s="40">
        <v>5446.5</v>
      </c>
      <c r="C35" s="40">
        <v>3321.5</v>
      </c>
      <c r="D35" s="40">
        <v>3652.6</v>
      </c>
      <c r="E35" s="36">
        <f t="shared" si="5"/>
        <v>67.063251629486814</v>
      </c>
      <c r="F35" s="36">
        <f t="shared" si="6"/>
        <v>109.96838777660696</v>
      </c>
      <c r="G35" s="40">
        <v>1373</v>
      </c>
      <c r="H35" s="36">
        <f t="shared" si="4"/>
        <v>266.03058994901676</v>
      </c>
      <c r="I35" s="40">
        <v>1960.8</v>
      </c>
    </row>
    <row r="36" spans="1:9" ht="14.25" x14ac:dyDescent="0.2">
      <c r="A36" s="5" t="s">
        <v>12</v>
      </c>
      <c r="B36" s="74">
        <f>SUM(B37,B39,B40)</f>
        <v>16750.2</v>
      </c>
      <c r="C36" s="74">
        <f>SUM(C37,C39,C40)</f>
        <v>12487.2</v>
      </c>
      <c r="D36" s="74">
        <f t="shared" ref="D36" si="13">SUM(D37,D39,D40)</f>
        <v>12648.6</v>
      </c>
      <c r="E36" s="35">
        <f t="shared" si="5"/>
        <v>75.513128201454307</v>
      </c>
      <c r="F36" s="35">
        <f t="shared" si="6"/>
        <v>101.29252354410916</v>
      </c>
      <c r="G36" s="74">
        <f>SUM(G37,G39,G40)</f>
        <v>10981.099999999999</v>
      </c>
      <c r="H36" s="35">
        <f t="shared" si="4"/>
        <v>115.18518181238674</v>
      </c>
      <c r="I36" s="74">
        <f t="shared" ref="I36" si="14">SUM(I37,I39,I40)</f>
        <v>1898.1</v>
      </c>
    </row>
    <row r="37" spans="1:9" ht="24.75" customHeight="1" x14ac:dyDescent="0.2">
      <c r="A37" s="3" t="s">
        <v>13</v>
      </c>
      <c r="B37" s="40">
        <v>16685.2</v>
      </c>
      <c r="C37" s="40">
        <v>12435.2</v>
      </c>
      <c r="D37" s="40">
        <v>12458.6</v>
      </c>
      <c r="E37" s="36">
        <f t="shared" si="5"/>
        <v>74.668568551770434</v>
      </c>
      <c r="F37" s="36">
        <f t="shared" si="6"/>
        <v>100.18817550180133</v>
      </c>
      <c r="G37" s="40">
        <v>10937.3</v>
      </c>
      <c r="H37" s="36">
        <f t="shared" si="4"/>
        <v>113.90928291260185</v>
      </c>
      <c r="I37" s="40">
        <v>1898.1</v>
      </c>
    </row>
    <row r="38" spans="1:9" ht="12.75" hidden="1" customHeight="1" x14ac:dyDescent="0.2">
      <c r="A38" s="4" t="s">
        <v>91</v>
      </c>
      <c r="B38" s="40"/>
      <c r="C38" s="40"/>
      <c r="D38" s="40"/>
      <c r="E38" s="36"/>
      <c r="F38" s="36"/>
      <c r="G38" s="40"/>
      <c r="H38" s="36"/>
      <c r="I38" s="40"/>
    </row>
    <row r="39" spans="1:9" ht="27" customHeight="1" x14ac:dyDescent="0.2">
      <c r="A39" s="3" t="s">
        <v>14</v>
      </c>
      <c r="B39" s="40">
        <v>65</v>
      </c>
      <c r="C39" s="40">
        <v>52</v>
      </c>
      <c r="D39" s="40">
        <v>190</v>
      </c>
      <c r="E39" s="36">
        <f>$D:$D/$B:$B*100</f>
        <v>292.30769230769226</v>
      </c>
      <c r="F39" s="36">
        <f>$D:$D/$C:$C*100</f>
        <v>365.38461538461536</v>
      </c>
      <c r="G39" s="40">
        <v>15</v>
      </c>
      <c r="H39" s="36">
        <f>$D:$D/$G:$G*100</f>
        <v>1266.6666666666665</v>
      </c>
      <c r="I39" s="40">
        <v>0</v>
      </c>
    </row>
    <row r="40" spans="1:9" ht="72" customHeight="1" x14ac:dyDescent="0.2">
      <c r="A40" s="3" t="s">
        <v>139</v>
      </c>
      <c r="B40" s="40">
        <v>0</v>
      </c>
      <c r="C40" s="40">
        <v>0</v>
      </c>
      <c r="D40" s="40">
        <v>0</v>
      </c>
      <c r="E40" s="36">
        <v>0</v>
      </c>
      <c r="F40" s="36">
        <v>0</v>
      </c>
      <c r="G40" s="40">
        <v>28.8</v>
      </c>
      <c r="H40" s="36">
        <f>$D:$D/$G:$G*100</f>
        <v>0</v>
      </c>
      <c r="I40" s="40">
        <v>0</v>
      </c>
    </row>
    <row r="41" spans="1:9" ht="25.5" x14ac:dyDescent="0.2">
      <c r="A41" s="7" t="s">
        <v>15</v>
      </c>
      <c r="B41" s="74">
        <f>$42:$42+$43:$43</f>
        <v>0</v>
      </c>
      <c r="C41" s="74">
        <f>$42:$42+$43:$43</f>
        <v>0</v>
      </c>
      <c r="D41" s="74">
        <f>$42:$42+$43:$43</f>
        <v>0</v>
      </c>
      <c r="E41" s="35">
        <v>0</v>
      </c>
      <c r="F41" s="35">
        <v>0</v>
      </c>
      <c r="G41" s="74">
        <f>$42:$42+$43:$43</f>
        <v>0</v>
      </c>
      <c r="H41" s="35">
        <v>0</v>
      </c>
      <c r="I41" s="74">
        <f>$42:$42+$43:$43</f>
        <v>0</v>
      </c>
    </row>
    <row r="42" spans="1:9" ht="25.5" x14ac:dyDescent="0.2">
      <c r="A42" s="3" t="s">
        <v>16</v>
      </c>
      <c r="B42" s="40">
        <v>0</v>
      </c>
      <c r="C42" s="40">
        <v>0</v>
      </c>
      <c r="D42" s="40">
        <v>0</v>
      </c>
      <c r="E42" s="36">
        <v>0</v>
      </c>
      <c r="F42" s="36">
        <v>0</v>
      </c>
      <c r="G42" s="40">
        <v>0</v>
      </c>
      <c r="H42" s="36">
        <v>0</v>
      </c>
      <c r="I42" s="40">
        <v>0</v>
      </c>
    </row>
    <row r="43" spans="1:9" ht="25.5" x14ac:dyDescent="0.2">
      <c r="A43" s="3" t="s">
        <v>17</v>
      </c>
      <c r="B43" s="40">
        <v>0</v>
      </c>
      <c r="C43" s="40">
        <v>0</v>
      </c>
      <c r="D43" s="40">
        <v>0</v>
      </c>
      <c r="E43" s="36">
        <v>0</v>
      </c>
      <c r="F43" s="36">
        <v>0</v>
      </c>
      <c r="G43" s="40">
        <v>0</v>
      </c>
      <c r="H43" s="36">
        <v>0</v>
      </c>
      <c r="I43" s="40">
        <v>0</v>
      </c>
    </row>
    <row r="44" spans="1:9" ht="38.25" x14ac:dyDescent="0.2">
      <c r="A44" s="7" t="s">
        <v>18</v>
      </c>
      <c r="B44" s="74">
        <f>SUM(B45:B52)</f>
        <v>91708.900000000009</v>
      </c>
      <c r="C44" s="74">
        <f t="shared" ref="C44:I44" si="15">SUM(C45:C52)</f>
        <v>70084.099999999991</v>
      </c>
      <c r="D44" s="74">
        <f t="shared" si="15"/>
        <v>85672.599999999991</v>
      </c>
      <c r="E44" s="35">
        <f>$D:$D/$B:$B*100</f>
        <v>93.417977971603605</v>
      </c>
      <c r="F44" s="35">
        <f>$D:$D/$B:$B*100</f>
        <v>93.417977971603605</v>
      </c>
      <c r="G44" s="74">
        <f t="shared" si="15"/>
        <v>73839.600000000006</v>
      </c>
      <c r="H44" s="35">
        <f>$D:$D/$B:$B*100</f>
        <v>93.417977971603605</v>
      </c>
      <c r="I44" s="74">
        <f t="shared" si="15"/>
        <v>17347.599999999999</v>
      </c>
    </row>
    <row r="45" spans="1:9" ht="51" x14ac:dyDescent="0.2">
      <c r="A45" s="4" t="s">
        <v>156</v>
      </c>
      <c r="B45" s="40">
        <v>0</v>
      </c>
      <c r="C45" s="40">
        <v>0</v>
      </c>
      <c r="D45" s="40">
        <v>160.9</v>
      </c>
      <c r="E45" s="36">
        <v>0</v>
      </c>
      <c r="F45" s="36">
        <v>0</v>
      </c>
      <c r="G45" s="40">
        <v>140</v>
      </c>
      <c r="H45" s="36">
        <v>0</v>
      </c>
      <c r="I45" s="40">
        <v>0</v>
      </c>
    </row>
    <row r="46" spans="1:9" ht="76.5" x14ac:dyDescent="0.2">
      <c r="A46" s="4" t="s">
        <v>85</v>
      </c>
      <c r="B46" s="40">
        <v>60238.8</v>
      </c>
      <c r="C46" s="40">
        <v>46720.9</v>
      </c>
      <c r="D46" s="40">
        <v>55652.4</v>
      </c>
      <c r="E46" s="36">
        <f>$D:$D/$B:$B*100</f>
        <v>92.386302515986372</v>
      </c>
      <c r="F46" s="36">
        <f>$D:$D/$C:$C*100</f>
        <v>119.11671222086903</v>
      </c>
      <c r="G46" s="40">
        <v>49190.5</v>
      </c>
      <c r="H46" s="36">
        <f>$D:$D/$G:$G*100</f>
        <v>113.13647960480175</v>
      </c>
      <c r="I46" s="40">
        <v>15599.8</v>
      </c>
    </row>
    <row r="47" spans="1:9" ht="38.25" x14ac:dyDescent="0.2">
      <c r="A47" s="3" t="s">
        <v>109</v>
      </c>
      <c r="B47" s="40">
        <v>20470</v>
      </c>
      <c r="C47" s="40">
        <v>15146.4</v>
      </c>
      <c r="D47" s="40">
        <v>12780.9</v>
      </c>
      <c r="E47" s="36">
        <f>$D:$D/$B:$B*100</f>
        <v>62.437225207620905</v>
      </c>
      <c r="F47" s="36">
        <f>$D:$D/$C:$C*100</f>
        <v>84.382427507526529</v>
      </c>
      <c r="G47" s="40">
        <v>15592.1</v>
      </c>
      <c r="H47" s="36">
        <f>$D:$D/$G:$G*100</f>
        <v>81.970356783242792</v>
      </c>
      <c r="I47" s="40">
        <v>1180.0999999999999</v>
      </c>
    </row>
    <row r="48" spans="1:9" ht="89.25" x14ac:dyDescent="0.2">
      <c r="A48" s="3" t="s">
        <v>149</v>
      </c>
      <c r="B48" s="40">
        <v>0</v>
      </c>
      <c r="C48" s="40">
        <v>0</v>
      </c>
      <c r="D48" s="40">
        <v>0</v>
      </c>
      <c r="E48" s="36">
        <v>0</v>
      </c>
      <c r="F48" s="36">
        <v>0</v>
      </c>
      <c r="G48" s="40">
        <v>0</v>
      </c>
      <c r="H48" s="36">
        <v>0</v>
      </c>
      <c r="I48" s="40">
        <v>0</v>
      </c>
    </row>
    <row r="49" spans="1:9" ht="19.5" customHeight="1" x14ac:dyDescent="0.2">
      <c r="A49" s="3" t="s">
        <v>19</v>
      </c>
      <c r="B49" s="40">
        <v>15</v>
      </c>
      <c r="C49" s="40">
        <v>15</v>
      </c>
      <c r="D49" s="40">
        <v>9.4</v>
      </c>
      <c r="E49" s="36">
        <f>$D:$D/$B:$B*100</f>
        <v>62.666666666666671</v>
      </c>
      <c r="F49" s="36">
        <f>$D:$D/$C:$C*100</f>
        <v>62.666666666666671</v>
      </c>
      <c r="G49" s="40">
        <v>14.9</v>
      </c>
      <c r="H49" s="36">
        <f>$D:$D/$G:$G*100</f>
        <v>63.087248322147651</v>
      </c>
      <c r="I49" s="40">
        <v>0</v>
      </c>
    </row>
    <row r="50" spans="1:9" ht="46.5" customHeight="1" x14ac:dyDescent="0.2">
      <c r="A50" s="4" t="s">
        <v>80</v>
      </c>
      <c r="B50" s="40">
        <v>8986.1</v>
      </c>
      <c r="C50" s="40">
        <v>6690.4</v>
      </c>
      <c r="D50" s="40">
        <v>13272.4</v>
      </c>
      <c r="E50" s="36">
        <f>$D:$D/$B:$B*100</f>
        <v>147.69922435761899</v>
      </c>
      <c r="F50" s="36">
        <f>$D:$D/$C:$C*100</f>
        <v>198.37976802582807</v>
      </c>
      <c r="G50" s="40">
        <v>7670.5</v>
      </c>
      <c r="H50" s="36">
        <f>$D:$D/$G:$G*100</f>
        <v>173.03174499706668</v>
      </c>
      <c r="I50" s="40">
        <v>283.39999999999998</v>
      </c>
    </row>
    <row r="51" spans="1:9" ht="119.25" customHeight="1" x14ac:dyDescent="0.2">
      <c r="A51" s="4" t="s">
        <v>150</v>
      </c>
      <c r="B51" s="40">
        <v>850</v>
      </c>
      <c r="C51" s="40">
        <v>666.4</v>
      </c>
      <c r="D51" s="40">
        <v>1461.1</v>
      </c>
      <c r="E51" s="36">
        <f>$D:$D/$B:$B*100</f>
        <v>171.89411764705881</v>
      </c>
      <c r="F51" s="36">
        <f>$D:$D/$C:$C*100</f>
        <v>219.25270108043216</v>
      </c>
      <c r="G51" s="40">
        <v>453.1</v>
      </c>
      <c r="H51" s="36">
        <f>$D:$D/$G:$G*100</f>
        <v>322.46744647980574</v>
      </c>
      <c r="I51" s="40">
        <v>126.3</v>
      </c>
    </row>
    <row r="52" spans="1:9" ht="120.75" customHeight="1" x14ac:dyDescent="0.2">
      <c r="A52" s="3" t="s">
        <v>151</v>
      </c>
      <c r="B52" s="40">
        <v>1149</v>
      </c>
      <c r="C52" s="40">
        <v>845</v>
      </c>
      <c r="D52" s="40">
        <v>2335.5</v>
      </c>
      <c r="E52" s="36">
        <f>$D:$D/$B:$B*100</f>
        <v>203.26370757180158</v>
      </c>
      <c r="F52" s="36">
        <f>$D:$D/$C:$C*100</f>
        <v>276.39053254437869</v>
      </c>
      <c r="G52" s="40">
        <v>778.5</v>
      </c>
      <c r="H52" s="36">
        <f>$D:$D/$G:$G*100</f>
        <v>300</v>
      </c>
      <c r="I52" s="40">
        <v>158</v>
      </c>
    </row>
    <row r="53" spans="1:9" ht="25.5" x14ac:dyDescent="0.2">
      <c r="A53" s="53" t="s">
        <v>20</v>
      </c>
      <c r="B53" s="37">
        <v>9000</v>
      </c>
      <c r="C53" s="37">
        <v>7195</v>
      </c>
      <c r="D53" s="37">
        <v>4490.8999999999996</v>
      </c>
      <c r="E53" s="35">
        <f>$D:$D/$B:$B*100</f>
        <v>49.898888888888884</v>
      </c>
      <c r="F53" s="35">
        <f>$D:$D/$C:$C*100</f>
        <v>62.416956219596941</v>
      </c>
      <c r="G53" s="37">
        <v>7502.5</v>
      </c>
      <c r="H53" s="35">
        <f>$D:$D/$G:$G*100</f>
        <v>59.858713762079304</v>
      </c>
      <c r="I53" s="37">
        <v>-3.3</v>
      </c>
    </row>
    <row r="54" spans="1:9" ht="25.5" x14ac:dyDescent="0.2">
      <c r="A54" s="30" t="s">
        <v>86</v>
      </c>
      <c r="B54" s="37">
        <v>0</v>
      </c>
      <c r="C54" s="37">
        <v>0</v>
      </c>
      <c r="D54" s="37">
        <v>0</v>
      </c>
      <c r="E54" s="35">
        <v>0</v>
      </c>
      <c r="F54" s="35">
        <v>0</v>
      </c>
      <c r="G54" s="37">
        <v>0</v>
      </c>
      <c r="H54" s="35">
        <v>0</v>
      </c>
      <c r="I54" s="37">
        <v>0</v>
      </c>
    </row>
    <row r="55" spans="1:9" ht="51" x14ac:dyDescent="0.2">
      <c r="A55" s="30" t="s">
        <v>102</v>
      </c>
      <c r="B55" s="37">
        <v>476.9</v>
      </c>
      <c r="C55" s="37">
        <v>324.89999999999998</v>
      </c>
      <c r="D55" s="37">
        <v>375.7</v>
      </c>
      <c r="E55" s="35">
        <f>$D:$D/$B:$B*100</f>
        <v>78.77961836863075</v>
      </c>
      <c r="F55" s="35">
        <f>$D:$D/$C:$C*100</f>
        <v>115.63558017851648</v>
      </c>
      <c r="G55" s="37">
        <v>362</v>
      </c>
      <c r="H55" s="35">
        <f>$D:$D/$G:$G*100</f>
        <v>103.78453038674034</v>
      </c>
      <c r="I55" s="37">
        <v>67.3</v>
      </c>
    </row>
    <row r="56" spans="1:9" ht="25.5" x14ac:dyDescent="0.2">
      <c r="A56" s="30" t="s">
        <v>87</v>
      </c>
      <c r="B56" s="37">
        <v>330</v>
      </c>
      <c r="C56" s="37">
        <v>262</v>
      </c>
      <c r="D56" s="37">
        <v>1298.2</v>
      </c>
      <c r="E56" s="35">
        <f>$D:$D/$B:$B*100</f>
        <v>393.39393939393943</v>
      </c>
      <c r="F56" s="35">
        <f>$D:$D/$C:$C*100</f>
        <v>495.49618320610688</v>
      </c>
      <c r="G56" s="37">
        <v>984.8</v>
      </c>
      <c r="H56" s="35">
        <f>$D:$D/$G:$G*100</f>
        <v>131.82372055239645</v>
      </c>
      <c r="I56" s="37">
        <v>59.8</v>
      </c>
    </row>
    <row r="57" spans="1:9" ht="25.5" x14ac:dyDescent="0.2">
      <c r="A57" s="7" t="s">
        <v>21</v>
      </c>
      <c r="B57" s="74">
        <f>$58:$58+$60:$60+$62:$62</f>
        <v>7928.9</v>
      </c>
      <c r="C57" s="74">
        <f>SUM(C59,C62)</f>
        <v>6059.1</v>
      </c>
      <c r="D57" s="74">
        <f>SUM(D59,D62)</f>
        <v>8811.2999999999993</v>
      </c>
      <c r="E57" s="35">
        <f>$D:$D/$B:$B*100</f>
        <v>111.12890817137307</v>
      </c>
      <c r="F57" s="35">
        <f>$D:$D/$C:$C*100</f>
        <v>145.42258751299696</v>
      </c>
      <c r="G57" s="74">
        <f>SUM(G59,G62)</f>
        <v>22914.1</v>
      </c>
      <c r="H57" s="35">
        <f>$D:$D/$G:$G*100</f>
        <v>38.453615895889435</v>
      </c>
      <c r="I57" s="74">
        <f>SUM(I59,I62)</f>
        <v>506.9</v>
      </c>
    </row>
    <row r="58" spans="1:9" ht="30" customHeight="1" x14ac:dyDescent="0.2">
      <c r="A58" s="3" t="s">
        <v>148</v>
      </c>
      <c r="B58" s="75">
        <v>0</v>
      </c>
      <c r="C58" s="75">
        <v>0</v>
      </c>
      <c r="D58" s="75">
        <v>0</v>
      </c>
      <c r="E58" s="36">
        <v>0</v>
      </c>
      <c r="F58" s="36">
        <v>0</v>
      </c>
      <c r="G58" s="75">
        <v>0</v>
      </c>
      <c r="H58" s="36">
        <v>0</v>
      </c>
      <c r="I58" s="75">
        <v>0</v>
      </c>
    </row>
    <row r="59" spans="1:9" ht="30" customHeight="1" x14ac:dyDescent="0.2">
      <c r="A59" s="3" t="s">
        <v>162</v>
      </c>
      <c r="B59" s="75">
        <f>SUM(B60:B61)</f>
        <v>5728.9</v>
      </c>
      <c r="C59" s="75">
        <f t="shared" ref="C59:D59" si="16">SUM(C60:C61)</f>
        <v>4294.1000000000004</v>
      </c>
      <c r="D59" s="75">
        <f t="shared" si="16"/>
        <v>6984.8</v>
      </c>
      <c r="E59" s="36">
        <f>$D:$D/$B:$B*100</f>
        <v>121.92218401438322</v>
      </c>
      <c r="F59" s="36">
        <f>$D:$D/$C:$C*100</f>
        <v>162.66039449477188</v>
      </c>
      <c r="G59" s="75">
        <f t="shared" ref="G59" si="17">SUM(G60:G61)</f>
        <v>21884</v>
      </c>
      <c r="H59" s="36">
        <f>$D:$D/$G:$G*100</f>
        <v>31.917382562602814</v>
      </c>
      <c r="I59" s="75">
        <f t="shared" ref="I59" si="18">SUM(I60:I61)</f>
        <v>446.4</v>
      </c>
    </row>
    <row r="60" spans="1:9" ht="38.25" x14ac:dyDescent="0.2">
      <c r="A60" s="50" t="s">
        <v>22</v>
      </c>
      <c r="B60" s="76">
        <v>5728.9</v>
      </c>
      <c r="C60" s="76">
        <v>4294.1000000000004</v>
      </c>
      <c r="D60" s="76">
        <v>6918.2</v>
      </c>
      <c r="E60" s="77">
        <f>$D:$D/$B:$B*100</f>
        <v>120.75965717677042</v>
      </c>
      <c r="F60" s="77">
        <f>$D:$D/$C:$C*100</f>
        <v>161.10942921683238</v>
      </c>
      <c r="G60" s="76">
        <v>21884</v>
      </c>
      <c r="H60" s="77">
        <f>$D:$D/$G:$G*100</f>
        <v>31.613050630597694</v>
      </c>
      <c r="I60" s="76">
        <v>446.4</v>
      </c>
    </row>
    <row r="61" spans="1:9" ht="42" customHeight="1" x14ac:dyDescent="0.2">
      <c r="A61" s="50" t="s">
        <v>161</v>
      </c>
      <c r="B61" s="76">
        <v>0</v>
      </c>
      <c r="C61" s="76">
        <v>0</v>
      </c>
      <c r="D61" s="76">
        <v>66.599999999999994</v>
      </c>
      <c r="E61" s="77">
        <v>0</v>
      </c>
      <c r="F61" s="77">
        <v>0</v>
      </c>
      <c r="G61" s="76">
        <v>0</v>
      </c>
      <c r="H61" s="77">
        <v>0</v>
      </c>
      <c r="I61" s="76">
        <v>0</v>
      </c>
    </row>
    <row r="62" spans="1:9" ht="14.25" customHeight="1" x14ac:dyDescent="0.2">
      <c r="A62" s="3" t="s">
        <v>23</v>
      </c>
      <c r="B62" s="40">
        <v>2200</v>
      </c>
      <c r="C62" s="40">
        <v>1765</v>
      </c>
      <c r="D62" s="40">
        <v>1826.5</v>
      </c>
      <c r="E62" s="36">
        <f>$D:$D/$B:$B*100</f>
        <v>83.022727272727266</v>
      </c>
      <c r="F62" s="36">
        <f>$D:$D/$C:$C*100</f>
        <v>103.48441926345609</v>
      </c>
      <c r="G62" s="40">
        <v>1030.0999999999999</v>
      </c>
      <c r="H62" s="36">
        <f>$D:$D/$G:$G*100</f>
        <v>177.31288224444231</v>
      </c>
      <c r="I62" s="40">
        <v>60.5</v>
      </c>
    </row>
    <row r="63" spans="1:9" ht="14.25" x14ac:dyDescent="0.2">
      <c r="A63" s="53" t="s">
        <v>24</v>
      </c>
      <c r="B63" s="74">
        <f>SUM(B64:B88)</f>
        <v>2102.3000000000002</v>
      </c>
      <c r="C63" s="74">
        <f>SUM(C64:C88)</f>
        <v>1894.8</v>
      </c>
      <c r="D63" s="74">
        <f>SUM(D64:D88)</f>
        <v>3168.8999999999996</v>
      </c>
      <c r="E63" s="35">
        <f>$D:$D/$B:$B*100</f>
        <v>150.73490938495931</v>
      </c>
      <c r="F63" s="35">
        <f>$D:$D/$C:$C*100</f>
        <v>167.24192526915769</v>
      </c>
      <c r="G63" s="74">
        <f>SUM(G64:G88)</f>
        <v>2353.8999999999996</v>
      </c>
      <c r="H63" s="35">
        <f>$D:$D/$G:$G*100</f>
        <v>134.62339096818047</v>
      </c>
      <c r="I63" s="74">
        <f>SUM(I64:I88)</f>
        <v>578.40000000000009</v>
      </c>
    </row>
    <row r="64" spans="1:9" ht="63.75" x14ac:dyDescent="0.2">
      <c r="A64" s="3" t="s">
        <v>124</v>
      </c>
      <c r="B64" s="75">
        <v>34.799999999999997</v>
      </c>
      <c r="C64" s="75">
        <v>26.3</v>
      </c>
      <c r="D64" s="75">
        <v>49.6</v>
      </c>
      <c r="E64" s="36">
        <f>$D:$D/$B:$B*100</f>
        <v>142.52873563218392</v>
      </c>
      <c r="F64" s="36">
        <f>$D:$D/$C:$C*100</f>
        <v>188.59315589353611</v>
      </c>
      <c r="G64" s="75">
        <v>40.4</v>
      </c>
      <c r="H64" s="36">
        <f>$D:$D/$G:$G*100</f>
        <v>122.77227722772277</v>
      </c>
      <c r="I64" s="75">
        <v>6.2</v>
      </c>
    </row>
    <row r="65" spans="1:9" ht="107.25" customHeight="1" x14ac:dyDescent="0.2">
      <c r="A65" s="3" t="s">
        <v>114</v>
      </c>
      <c r="B65" s="40">
        <v>265</v>
      </c>
      <c r="C65" s="40">
        <v>239.5</v>
      </c>
      <c r="D65" s="40">
        <v>254.3</v>
      </c>
      <c r="E65" s="36">
        <f>$D:$D/$B:$B*100</f>
        <v>95.962264150943398</v>
      </c>
      <c r="F65" s="36">
        <f>$D:$D/$C:$C*100</f>
        <v>106.1795407098121</v>
      </c>
      <c r="G65" s="40">
        <v>258</v>
      </c>
      <c r="H65" s="36">
        <f>$D:$D/$G:$G*100</f>
        <v>98.565891472868216</v>
      </c>
      <c r="I65" s="40">
        <v>37.799999999999997</v>
      </c>
    </row>
    <row r="66" spans="1:9" ht="87" customHeight="1" x14ac:dyDescent="0.2">
      <c r="A66" s="3" t="s">
        <v>130</v>
      </c>
      <c r="B66" s="40">
        <v>3</v>
      </c>
      <c r="C66" s="40">
        <v>2</v>
      </c>
      <c r="D66" s="40">
        <v>84.3</v>
      </c>
      <c r="E66" s="36">
        <f>$D:$D/$B:$B*100</f>
        <v>2810</v>
      </c>
      <c r="F66" s="36">
        <f>$D:$D/$C:$C*100</f>
        <v>4215</v>
      </c>
      <c r="G66" s="40">
        <v>53.2</v>
      </c>
      <c r="H66" s="36">
        <f>$D:$D/$G:$G*100</f>
        <v>158.45864661654133</v>
      </c>
      <c r="I66" s="40">
        <v>0.7</v>
      </c>
    </row>
    <row r="67" spans="1:9" ht="94.5" customHeight="1" x14ac:dyDescent="0.2">
      <c r="A67" s="3" t="s">
        <v>129</v>
      </c>
      <c r="B67" s="40">
        <v>0</v>
      </c>
      <c r="C67" s="40">
        <v>0</v>
      </c>
      <c r="D67" s="40">
        <v>9.8000000000000007</v>
      </c>
      <c r="E67" s="36">
        <v>0</v>
      </c>
      <c r="F67" s="36">
        <v>0</v>
      </c>
      <c r="G67" s="40">
        <v>255</v>
      </c>
      <c r="H67" s="36">
        <v>0</v>
      </c>
      <c r="I67" s="40">
        <v>2.2000000000000002</v>
      </c>
    </row>
    <row r="68" spans="1:9" ht="94.5" customHeight="1" x14ac:dyDescent="0.2">
      <c r="A68" s="4" t="s">
        <v>142</v>
      </c>
      <c r="B68" s="40">
        <v>0</v>
      </c>
      <c r="C68" s="40">
        <v>0</v>
      </c>
      <c r="D68" s="40">
        <v>0</v>
      </c>
      <c r="E68" s="36">
        <v>0</v>
      </c>
      <c r="F68" s="36">
        <v>0</v>
      </c>
      <c r="G68" s="40">
        <v>0</v>
      </c>
      <c r="H68" s="36">
        <v>0</v>
      </c>
      <c r="I68" s="40">
        <v>0</v>
      </c>
    </row>
    <row r="69" spans="1:9" ht="85.5" customHeight="1" x14ac:dyDescent="0.2">
      <c r="A69" s="4" t="s">
        <v>127</v>
      </c>
      <c r="B69" s="40">
        <v>0</v>
      </c>
      <c r="C69" s="40">
        <v>0</v>
      </c>
      <c r="D69" s="40">
        <v>0</v>
      </c>
      <c r="E69" s="36">
        <v>0</v>
      </c>
      <c r="F69" s="36">
        <v>0</v>
      </c>
      <c r="G69" s="40">
        <v>0</v>
      </c>
      <c r="H69" s="36">
        <v>0</v>
      </c>
      <c r="I69" s="40">
        <v>0</v>
      </c>
    </row>
    <row r="70" spans="1:9" ht="84.75" customHeight="1" x14ac:dyDescent="0.2">
      <c r="A70" s="4" t="s">
        <v>143</v>
      </c>
      <c r="B70" s="40">
        <v>0</v>
      </c>
      <c r="C70" s="40">
        <v>0</v>
      </c>
      <c r="D70" s="40">
        <v>0</v>
      </c>
      <c r="E70" s="36">
        <v>0</v>
      </c>
      <c r="F70" s="36">
        <v>0</v>
      </c>
      <c r="G70" s="40">
        <v>0</v>
      </c>
      <c r="H70" s="36">
        <v>0</v>
      </c>
      <c r="I70" s="40">
        <v>0</v>
      </c>
    </row>
    <row r="71" spans="1:9" ht="106.5" customHeight="1" x14ac:dyDescent="0.2">
      <c r="A71" s="4" t="s">
        <v>115</v>
      </c>
      <c r="B71" s="40">
        <v>240</v>
      </c>
      <c r="C71" s="40">
        <v>215</v>
      </c>
      <c r="D71" s="40">
        <v>217.2</v>
      </c>
      <c r="E71" s="36">
        <f>$D:$D/$B:$B*100</f>
        <v>90.499999999999986</v>
      </c>
      <c r="F71" s="36">
        <f>$D:$D/$C:$C*100</f>
        <v>101.02325581395348</v>
      </c>
      <c r="G71" s="40">
        <v>119.9</v>
      </c>
      <c r="H71" s="36">
        <f>$D:$D/$G:$G*100</f>
        <v>181.1509591326105</v>
      </c>
      <c r="I71" s="40">
        <v>13.8</v>
      </c>
    </row>
    <row r="72" spans="1:9" ht="118.5" customHeight="1" x14ac:dyDescent="0.2">
      <c r="A72" s="3" t="s">
        <v>116</v>
      </c>
      <c r="B72" s="40">
        <v>5</v>
      </c>
      <c r="C72" s="40">
        <v>3.5</v>
      </c>
      <c r="D72" s="40">
        <v>9.1999999999999993</v>
      </c>
      <c r="E72" s="36">
        <f>$D:$D/$B:$B*100</f>
        <v>184</v>
      </c>
      <c r="F72" s="36">
        <f>$D:$D/$C:$C*100</f>
        <v>262.85714285714283</v>
      </c>
      <c r="G72" s="40">
        <v>1.8</v>
      </c>
      <c r="H72" s="36">
        <f>$D:$D/$G:$G*100</f>
        <v>511.11111111111109</v>
      </c>
      <c r="I72" s="40">
        <v>0.4</v>
      </c>
    </row>
    <row r="73" spans="1:9" ht="96" customHeight="1" x14ac:dyDescent="0.2">
      <c r="A73" s="3" t="s">
        <v>140</v>
      </c>
      <c r="B73" s="40">
        <v>0</v>
      </c>
      <c r="C73" s="40">
        <v>0</v>
      </c>
      <c r="D73" s="40">
        <v>0</v>
      </c>
      <c r="E73" s="36">
        <v>0</v>
      </c>
      <c r="F73" s="36">
        <v>0</v>
      </c>
      <c r="G73" s="40">
        <v>0</v>
      </c>
      <c r="H73" s="36">
        <v>0</v>
      </c>
      <c r="I73" s="40">
        <v>0</v>
      </c>
    </row>
    <row r="74" spans="1:9" ht="97.5" customHeight="1" x14ac:dyDescent="0.2">
      <c r="A74" s="3" t="s">
        <v>128</v>
      </c>
      <c r="B74" s="40">
        <v>0</v>
      </c>
      <c r="C74" s="40">
        <v>0</v>
      </c>
      <c r="D74" s="40">
        <v>6.6</v>
      </c>
      <c r="E74" s="36">
        <v>0</v>
      </c>
      <c r="F74" s="36">
        <v>0</v>
      </c>
      <c r="G74" s="40">
        <v>9.3000000000000007</v>
      </c>
      <c r="H74" s="36">
        <f>$D:$D/$G:$G*100</f>
        <v>70.967741935483858</v>
      </c>
      <c r="I74" s="40">
        <v>0</v>
      </c>
    </row>
    <row r="75" spans="1:9" ht="114.75" customHeight="1" x14ac:dyDescent="0.2">
      <c r="A75" s="3" t="s">
        <v>144</v>
      </c>
      <c r="B75" s="40">
        <v>0</v>
      </c>
      <c r="C75" s="40">
        <v>0</v>
      </c>
      <c r="D75" s="40">
        <v>0</v>
      </c>
      <c r="E75" s="36">
        <v>0</v>
      </c>
      <c r="F75" s="36">
        <v>0</v>
      </c>
      <c r="G75" s="40">
        <v>0</v>
      </c>
      <c r="H75" s="36">
        <v>0</v>
      </c>
      <c r="I75" s="40">
        <v>0</v>
      </c>
    </row>
    <row r="76" spans="1:9" ht="90" customHeight="1" x14ac:dyDescent="0.2">
      <c r="A76" s="3" t="s">
        <v>131</v>
      </c>
      <c r="B76" s="40">
        <v>160</v>
      </c>
      <c r="C76" s="40">
        <v>119</v>
      </c>
      <c r="D76" s="40">
        <v>93.6</v>
      </c>
      <c r="E76" s="36">
        <f>$D:$D/$B:$B*100</f>
        <v>58.5</v>
      </c>
      <c r="F76" s="36">
        <f>$D:$D/$C:$C*100</f>
        <v>78.655462184873954</v>
      </c>
      <c r="G76" s="40">
        <v>125.6</v>
      </c>
      <c r="H76" s="36">
        <f>$D:$D/$G:$G*100</f>
        <v>74.522292993630572</v>
      </c>
      <c r="I76" s="40">
        <v>51.8</v>
      </c>
    </row>
    <row r="77" spans="1:9" ht="91.5" customHeight="1" x14ac:dyDescent="0.2">
      <c r="A77" s="3" t="s">
        <v>117</v>
      </c>
      <c r="B77" s="40">
        <v>520</v>
      </c>
      <c r="C77" s="40">
        <v>450.5</v>
      </c>
      <c r="D77" s="40">
        <v>1048.9000000000001</v>
      </c>
      <c r="E77" s="36">
        <f>$D:$D/$B:$B*100</f>
        <v>201.71153846153848</v>
      </c>
      <c r="F77" s="36">
        <f>$D:$D/$C:$C*100</f>
        <v>232.83018867924531</v>
      </c>
      <c r="G77" s="40">
        <v>927.1</v>
      </c>
      <c r="H77" s="36">
        <f>$D:$D/$G:$G*100</f>
        <v>113.13774134397585</v>
      </c>
      <c r="I77" s="40">
        <v>61.4</v>
      </c>
    </row>
    <row r="78" spans="1:9" ht="61.5" customHeight="1" x14ac:dyDescent="0.2">
      <c r="A78" s="3" t="s">
        <v>118</v>
      </c>
      <c r="B78" s="40">
        <v>100</v>
      </c>
      <c r="C78" s="40">
        <v>85</v>
      </c>
      <c r="D78" s="40">
        <v>485.9</v>
      </c>
      <c r="E78" s="36">
        <f>$D:$D/$B:$B*100</f>
        <v>485.9</v>
      </c>
      <c r="F78" s="36">
        <f>$D:$D/$C:$C*100</f>
        <v>571.64705882352939</v>
      </c>
      <c r="G78" s="40">
        <v>86.4</v>
      </c>
      <c r="H78" s="36">
        <f>$D:$D/$G:$G*100</f>
        <v>562.38425925925912</v>
      </c>
      <c r="I78" s="40">
        <v>106.5</v>
      </c>
    </row>
    <row r="79" spans="1:9" ht="85.5" customHeight="1" x14ac:dyDescent="0.2">
      <c r="A79" s="3" t="s">
        <v>154</v>
      </c>
      <c r="B79" s="40">
        <v>700</v>
      </c>
      <c r="C79" s="40">
        <v>700</v>
      </c>
      <c r="D79" s="40">
        <v>785.8</v>
      </c>
      <c r="E79" s="36">
        <f>$D:$D/$B:$B*100</f>
        <v>112.25714285714285</v>
      </c>
      <c r="F79" s="36">
        <f>$D:$D/$C:$C*100</f>
        <v>112.25714285714285</v>
      </c>
      <c r="G79" s="40">
        <v>78.099999999999994</v>
      </c>
      <c r="H79" s="36">
        <f>$D:$D/$G:$G*100</f>
        <v>1006.1459667093469</v>
      </c>
      <c r="I79" s="40">
        <v>283.60000000000002</v>
      </c>
    </row>
    <row r="80" spans="1:9" ht="95.25" customHeight="1" x14ac:dyDescent="0.2">
      <c r="A80" s="3" t="s">
        <v>155</v>
      </c>
      <c r="B80" s="40">
        <v>0</v>
      </c>
      <c r="C80" s="40">
        <v>0</v>
      </c>
      <c r="D80" s="40">
        <v>0</v>
      </c>
      <c r="E80" s="36">
        <v>0</v>
      </c>
      <c r="F80" s="36">
        <v>0</v>
      </c>
      <c r="G80" s="40">
        <v>278.7</v>
      </c>
      <c r="H80" s="36">
        <v>0</v>
      </c>
      <c r="I80" s="40">
        <v>0</v>
      </c>
    </row>
    <row r="81" spans="1:12" ht="54" customHeight="1" x14ac:dyDescent="0.2">
      <c r="A81" s="3" t="s">
        <v>122</v>
      </c>
      <c r="B81" s="40">
        <v>0</v>
      </c>
      <c r="C81" s="40">
        <v>0</v>
      </c>
      <c r="D81" s="40">
        <v>0</v>
      </c>
      <c r="E81" s="36">
        <v>0</v>
      </c>
      <c r="F81" s="36">
        <v>0</v>
      </c>
      <c r="G81" s="40">
        <v>0</v>
      </c>
      <c r="H81" s="36">
        <v>0</v>
      </c>
      <c r="I81" s="40">
        <v>0</v>
      </c>
    </row>
    <row r="82" spans="1:12" ht="80.25" customHeight="1" x14ac:dyDescent="0.2">
      <c r="A82" s="3" t="s">
        <v>123</v>
      </c>
      <c r="B82" s="40">
        <v>61</v>
      </c>
      <c r="C82" s="40">
        <v>44.5</v>
      </c>
      <c r="D82" s="40">
        <v>38.200000000000003</v>
      </c>
      <c r="E82" s="36">
        <f>$D:$D/$B:$B*100</f>
        <v>62.622950819672141</v>
      </c>
      <c r="F82" s="36">
        <f>$D:$D/$C:$C*100</f>
        <v>85.842696629213492</v>
      </c>
      <c r="G82" s="40">
        <v>13.6</v>
      </c>
      <c r="H82" s="36">
        <f>$D:$D/$G:$G*100</f>
        <v>280.88235294117652</v>
      </c>
      <c r="I82" s="40">
        <v>0</v>
      </c>
    </row>
    <row r="83" spans="1:12" ht="60" customHeight="1" x14ac:dyDescent="0.2">
      <c r="A83" s="3" t="s">
        <v>158</v>
      </c>
      <c r="B83" s="40">
        <v>0</v>
      </c>
      <c r="C83" s="40">
        <v>0</v>
      </c>
      <c r="D83" s="40">
        <v>14</v>
      </c>
      <c r="E83" s="36">
        <v>0</v>
      </c>
      <c r="F83" s="36">
        <v>0</v>
      </c>
      <c r="G83" s="40">
        <v>0</v>
      </c>
      <c r="H83" s="36">
        <v>0</v>
      </c>
      <c r="I83" s="40">
        <v>14</v>
      </c>
    </row>
    <row r="84" spans="1:12" ht="58.5" customHeight="1" x14ac:dyDescent="0.2">
      <c r="A84" s="3" t="s">
        <v>119</v>
      </c>
      <c r="B84" s="40">
        <v>13.5</v>
      </c>
      <c r="C84" s="40">
        <v>9.5</v>
      </c>
      <c r="D84" s="40">
        <v>3</v>
      </c>
      <c r="E84" s="36">
        <f>$D:$D/$B:$B*100</f>
        <v>22.222222222222221</v>
      </c>
      <c r="F84" s="36">
        <f>$D:$D/$C:$C*100</f>
        <v>31.578947368421051</v>
      </c>
      <c r="G84" s="40">
        <v>0</v>
      </c>
      <c r="H84" s="36">
        <v>0</v>
      </c>
      <c r="I84" s="40">
        <v>0</v>
      </c>
    </row>
    <row r="85" spans="1:12" ht="81" customHeight="1" x14ac:dyDescent="0.2">
      <c r="A85" s="3" t="s">
        <v>121</v>
      </c>
      <c r="B85" s="40">
        <v>0</v>
      </c>
      <c r="C85" s="40">
        <v>0</v>
      </c>
      <c r="D85" s="40">
        <v>4</v>
      </c>
      <c r="E85" s="36">
        <v>0</v>
      </c>
      <c r="F85" s="36">
        <v>0</v>
      </c>
      <c r="G85" s="40">
        <v>106.4</v>
      </c>
      <c r="H85" s="36">
        <f>$D:$D/$G:$G*100</f>
        <v>3.7593984962406015</v>
      </c>
      <c r="I85" s="40">
        <v>0</v>
      </c>
    </row>
    <row r="86" spans="1:12" ht="86.25" customHeight="1" x14ac:dyDescent="0.2">
      <c r="A86" s="3" t="s">
        <v>120</v>
      </c>
      <c r="B86" s="40">
        <v>0</v>
      </c>
      <c r="C86" s="40">
        <v>0</v>
      </c>
      <c r="D86" s="40">
        <v>0.1</v>
      </c>
      <c r="E86" s="36">
        <v>0</v>
      </c>
      <c r="F86" s="36">
        <v>0</v>
      </c>
      <c r="G86" s="40">
        <v>0.4</v>
      </c>
      <c r="H86" s="36">
        <v>0</v>
      </c>
      <c r="I86" s="40">
        <v>0</v>
      </c>
      <c r="L86" s="22"/>
    </row>
    <row r="87" spans="1:12" ht="105.75" customHeight="1" x14ac:dyDescent="0.2">
      <c r="A87" s="3" t="s">
        <v>126</v>
      </c>
      <c r="B87" s="40">
        <v>0</v>
      </c>
      <c r="C87" s="40">
        <v>0</v>
      </c>
      <c r="D87" s="40">
        <v>64.400000000000006</v>
      </c>
      <c r="E87" s="36">
        <v>0</v>
      </c>
      <c r="F87" s="36">
        <v>0</v>
      </c>
      <c r="G87" s="40">
        <v>0</v>
      </c>
      <c r="H87" s="36">
        <v>0</v>
      </c>
      <c r="I87" s="40">
        <v>0</v>
      </c>
      <c r="L87" s="22"/>
    </row>
    <row r="88" spans="1:12" ht="71.25" customHeight="1" x14ac:dyDescent="0.2">
      <c r="A88" s="3" t="s">
        <v>125</v>
      </c>
      <c r="B88" s="40">
        <v>0</v>
      </c>
      <c r="C88" s="40">
        <v>0</v>
      </c>
      <c r="D88" s="40">
        <v>0</v>
      </c>
      <c r="E88" s="36">
        <v>0</v>
      </c>
      <c r="F88" s="36">
        <v>0</v>
      </c>
      <c r="G88" s="40">
        <v>0</v>
      </c>
      <c r="H88" s="36">
        <v>0</v>
      </c>
      <c r="I88" s="40">
        <v>0</v>
      </c>
      <c r="L88" s="22"/>
    </row>
    <row r="89" spans="1:12" ht="17.25" customHeight="1" x14ac:dyDescent="0.2">
      <c r="A89" s="5" t="s">
        <v>25</v>
      </c>
      <c r="B89" s="37">
        <f>SUM(B90:B92)</f>
        <v>737.2</v>
      </c>
      <c r="C89" s="37">
        <f>SUM(C90:C92)</f>
        <v>737.2</v>
      </c>
      <c r="D89" s="37">
        <f>SUM(D90:D92)</f>
        <v>697.90000000000009</v>
      </c>
      <c r="E89" s="35">
        <f>$D:$D/$B:$B*100</f>
        <v>94.669017905588731</v>
      </c>
      <c r="F89" s="35">
        <f>$D:$D/$C:$C*100</f>
        <v>94.669017905588731</v>
      </c>
      <c r="G89" s="37">
        <f>SUM(G91:G92)</f>
        <v>-19.8</v>
      </c>
      <c r="H89" s="35">
        <f>$D:$D/$G:$G*100</f>
        <v>-3524.7474747474748</v>
      </c>
      <c r="I89" s="37">
        <f>SUM(I90:I92)</f>
        <v>49.1</v>
      </c>
    </row>
    <row r="90" spans="1:12" ht="29.25" customHeight="1" x14ac:dyDescent="0.2">
      <c r="A90" s="10" t="s">
        <v>167</v>
      </c>
      <c r="B90" s="40">
        <v>0</v>
      </c>
      <c r="C90" s="40">
        <v>0</v>
      </c>
      <c r="D90" s="40">
        <v>0</v>
      </c>
      <c r="E90" s="36">
        <v>0</v>
      </c>
      <c r="F90" s="36">
        <v>0</v>
      </c>
      <c r="G90" s="40">
        <v>0</v>
      </c>
      <c r="H90" s="36">
        <v>0</v>
      </c>
      <c r="I90" s="40">
        <v>-0.9</v>
      </c>
    </row>
    <row r="91" spans="1:12" ht="28.5" customHeight="1" x14ac:dyDescent="0.2">
      <c r="A91" s="10" t="s">
        <v>163</v>
      </c>
      <c r="B91" s="40">
        <v>0</v>
      </c>
      <c r="C91" s="40">
        <v>0</v>
      </c>
      <c r="D91" s="40">
        <v>-39.299999999999997</v>
      </c>
      <c r="E91" s="36">
        <v>0</v>
      </c>
      <c r="F91" s="36">
        <v>0</v>
      </c>
      <c r="G91" s="40">
        <v>-19.8</v>
      </c>
      <c r="H91" s="36">
        <f>$D:$D/$G:$G*100</f>
        <v>198.48484848484847</v>
      </c>
      <c r="I91" s="40">
        <v>0</v>
      </c>
    </row>
    <row r="92" spans="1:12" ht="17.25" customHeight="1" x14ac:dyDescent="0.2">
      <c r="A92" s="51" t="s">
        <v>164</v>
      </c>
      <c r="B92" s="37">
        <f>SUM(B93:B94)</f>
        <v>737.2</v>
      </c>
      <c r="C92" s="37">
        <f t="shared" ref="C92:D92" si="19">SUM(C93:C94)</f>
        <v>737.2</v>
      </c>
      <c r="D92" s="37">
        <f t="shared" si="19"/>
        <v>737.2</v>
      </c>
      <c r="E92" s="35">
        <f t="shared" ref="E92:E102" si="20">$D:$D/$B:$B*100</f>
        <v>100</v>
      </c>
      <c r="F92" s="35">
        <f t="shared" ref="F92:F101" si="21">$D:$D/$C:$C*100</f>
        <v>100</v>
      </c>
      <c r="G92" s="37">
        <f>SUM(G93:G94)</f>
        <v>0</v>
      </c>
      <c r="H92" s="35">
        <v>0</v>
      </c>
      <c r="I92" s="37">
        <f>SUM(I93:I94)</f>
        <v>50</v>
      </c>
    </row>
    <row r="93" spans="1:12" ht="42" customHeight="1" x14ac:dyDescent="0.2">
      <c r="A93" s="52" t="s">
        <v>165</v>
      </c>
      <c r="B93" s="40">
        <v>438.2</v>
      </c>
      <c r="C93" s="40">
        <v>438.2</v>
      </c>
      <c r="D93" s="40">
        <v>438.2</v>
      </c>
      <c r="E93" s="36">
        <f t="shared" si="20"/>
        <v>100</v>
      </c>
      <c r="F93" s="36">
        <f t="shared" si="21"/>
        <v>100</v>
      </c>
      <c r="G93" s="40">
        <v>0</v>
      </c>
      <c r="H93" s="36">
        <v>0</v>
      </c>
      <c r="I93" s="40">
        <v>50</v>
      </c>
    </row>
    <row r="94" spans="1:12" ht="35.25" customHeight="1" x14ac:dyDescent="0.2">
      <c r="A94" s="52" t="s">
        <v>166</v>
      </c>
      <c r="B94" s="40">
        <v>299</v>
      </c>
      <c r="C94" s="40">
        <v>299</v>
      </c>
      <c r="D94" s="40">
        <v>299</v>
      </c>
      <c r="E94" s="36">
        <f t="shared" si="20"/>
        <v>100</v>
      </c>
      <c r="F94" s="36">
        <f t="shared" si="21"/>
        <v>100</v>
      </c>
      <c r="G94" s="40">
        <v>0</v>
      </c>
      <c r="H94" s="36">
        <v>0</v>
      </c>
      <c r="I94" s="40">
        <v>0</v>
      </c>
    </row>
    <row r="95" spans="1:12" ht="14.25" x14ac:dyDescent="0.2">
      <c r="A95" s="7" t="s">
        <v>26</v>
      </c>
      <c r="B95" s="74">
        <f>B89+B63+B57+B53+B44+B41+B36+B31+B23+B7+B54+B55+B56+B18</f>
        <v>892928.10000000009</v>
      </c>
      <c r="C95" s="74">
        <f>C89+C63+C57+C53+C44+C41+C36+C31+C23+C7+C54+C55+C56+C18</f>
        <v>664495.20000000007</v>
      </c>
      <c r="D95" s="74">
        <f>D89+D63+D57+D53+D44+D41+D36+D31+D23+D7+D54+D55+D56+D18</f>
        <v>678414</v>
      </c>
      <c r="E95" s="35">
        <f t="shared" si="20"/>
        <v>75.976330009101517</v>
      </c>
      <c r="F95" s="35">
        <f t="shared" si="21"/>
        <v>102.09464267010506</v>
      </c>
      <c r="G95" s="74">
        <f>G89+G63+G57+G53+G44+G41+G36+G31+G23+G7+G54+G55+G56+G18</f>
        <v>570821.19999999995</v>
      </c>
      <c r="H95" s="35">
        <f t="shared" ref="H95:H101" si="22">$D:$D/$G:$G*100</f>
        <v>118.84877436226967</v>
      </c>
      <c r="I95" s="74">
        <f>I89+I63+I57+I53+I44+I41+I36+I31+I23+I7+I54+I55+I56+I18</f>
        <v>74496.399999999994</v>
      </c>
    </row>
    <row r="96" spans="1:12" ht="14.25" x14ac:dyDescent="0.2">
      <c r="A96" s="7" t="s">
        <v>27</v>
      </c>
      <c r="B96" s="74">
        <f>B97+B102+B103+B105+B106</f>
        <v>3203053.7</v>
      </c>
      <c r="C96" s="74">
        <f>C97+C102+C103+C105+C106</f>
        <v>2184043.7999999993</v>
      </c>
      <c r="D96" s="74">
        <f>D97+D102+D103+D104+D105+D106</f>
        <v>1773605.7000000002</v>
      </c>
      <c r="E96" s="35">
        <f t="shared" si="20"/>
        <v>55.372337341706135</v>
      </c>
      <c r="F96" s="35">
        <f t="shared" si="21"/>
        <v>81.207423587384127</v>
      </c>
      <c r="G96" s="74">
        <f>G97+G102+G103+G105+G106</f>
        <v>2262976.9000000004</v>
      </c>
      <c r="H96" s="35">
        <f t="shared" si="22"/>
        <v>78.374891939904472</v>
      </c>
      <c r="I96" s="74">
        <f>I97+I102+I103+I104+I105+I106</f>
        <v>176265.30000000002</v>
      </c>
    </row>
    <row r="97" spans="1:9" ht="25.5" x14ac:dyDescent="0.2">
      <c r="A97" s="7" t="s">
        <v>28</v>
      </c>
      <c r="B97" s="74">
        <f>SUM(B98:B101)</f>
        <v>3150159.2</v>
      </c>
      <c r="C97" s="74">
        <f>SUM(C98:C101)</f>
        <v>2193141.8999999994</v>
      </c>
      <c r="D97" s="74">
        <f>SUM(D98:D101)</f>
        <v>1782717.8</v>
      </c>
      <c r="E97" s="35">
        <f t="shared" si="20"/>
        <v>56.591355763861074</v>
      </c>
      <c r="F97" s="35">
        <f t="shared" si="21"/>
        <v>81.286021665994369</v>
      </c>
      <c r="G97" s="74">
        <f>$98:$98+$99:$99+$100:$100+G101</f>
        <v>2279772.4000000004</v>
      </c>
      <c r="H97" s="35">
        <f t="shared" si="22"/>
        <v>78.197183192497619</v>
      </c>
      <c r="I97" s="74">
        <f>SUM(I98:I101)</f>
        <v>176175.1</v>
      </c>
    </row>
    <row r="98" spans="1:9" x14ac:dyDescent="0.2">
      <c r="A98" s="3" t="s">
        <v>29</v>
      </c>
      <c r="B98" s="40">
        <v>626894.6</v>
      </c>
      <c r="C98" s="40">
        <v>294938.40000000002</v>
      </c>
      <c r="D98" s="40">
        <v>294938.40000000002</v>
      </c>
      <c r="E98" s="36">
        <f t="shared" si="20"/>
        <v>47.047526011549635</v>
      </c>
      <c r="F98" s="36">
        <f t="shared" si="21"/>
        <v>100</v>
      </c>
      <c r="G98" s="40">
        <v>334875.3</v>
      </c>
      <c r="H98" s="36">
        <f t="shared" si="22"/>
        <v>88.074098029923391</v>
      </c>
      <c r="I98" s="40">
        <v>7944.3</v>
      </c>
    </row>
    <row r="99" spans="1:9" x14ac:dyDescent="0.2">
      <c r="A99" s="3" t="s">
        <v>30</v>
      </c>
      <c r="B99" s="40">
        <v>973400</v>
      </c>
      <c r="C99" s="40">
        <v>770545.5</v>
      </c>
      <c r="D99" s="40">
        <v>467151.1</v>
      </c>
      <c r="E99" s="36">
        <f t="shared" si="20"/>
        <v>47.991688925416064</v>
      </c>
      <c r="F99" s="36">
        <f t="shared" si="21"/>
        <v>60.62602403102737</v>
      </c>
      <c r="G99" s="40">
        <v>1132023.3</v>
      </c>
      <c r="H99" s="36">
        <f t="shared" si="22"/>
        <v>41.266915619139638</v>
      </c>
      <c r="I99" s="40">
        <v>59073.3</v>
      </c>
    </row>
    <row r="100" spans="1:9" x14ac:dyDescent="0.2">
      <c r="A100" s="3" t="s">
        <v>31</v>
      </c>
      <c r="B100" s="40">
        <v>1428655.8</v>
      </c>
      <c r="C100" s="40">
        <v>1048746.7</v>
      </c>
      <c r="D100" s="40">
        <v>951642.2</v>
      </c>
      <c r="E100" s="36">
        <f t="shared" si="20"/>
        <v>66.611019953161559</v>
      </c>
      <c r="F100" s="36">
        <f t="shared" si="21"/>
        <v>90.740900543477281</v>
      </c>
      <c r="G100" s="40">
        <v>775615.8</v>
      </c>
      <c r="H100" s="36">
        <f t="shared" si="22"/>
        <v>122.69505082284296</v>
      </c>
      <c r="I100" s="40">
        <v>102832.1</v>
      </c>
    </row>
    <row r="101" spans="1:9" x14ac:dyDescent="0.2">
      <c r="A101" s="3" t="s">
        <v>138</v>
      </c>
      <c r="B101" s="40">
        <v>121208.8</v>
      </c>
      <c r="C101" s="40">
        <v>78911.3</v>
      </c>
      <c r="D101" s="40">
        <v>68986.100000000006</v>
      </c>
      <c r="E101" s="36">
        <f t="shared" si="20"/>
        <v>56.915091973520084</v>
      </c>
      <c r="F101" s="36">
        <f t="shared" si="21"/>
        <v>87.422333683515546</v>
      </c>
      <c r="G101" s="40">
        <v>37258</v>
      </c>
      <c r="H101" s="36">
        <f t="shared" si="22"/>
        <v>185.1578184550969</v>
      </c>
      <c r="I101" s="40">
        <v>6325.4</v>
      </c>
    </row>
    <row r="102" spans="1:9" ht="30" customHeight="1" x14ac:dyDescent="0.2">
      <c r="A102" s="7" t="s">
        <v>108</v>
      </c>
      <c r="B102" s="37">
        <v>3885.2</v>
      </c>
      <c r="C102" s="37">
        <v>3735.6</v>
      </c>
      <c r="D102" s="37">
        <v>3835.6</v>
      </c>
      <c r="E102" s="35">
        <f t="shared" si="20"/>
        <v>98.723360444764751</v>
      </c>
      <c r="F102" s="35">
        <v>0</v>
      </c>
      <c r="G102" s="37">
        <v>1312.7</v>
      </c>
      <c r="H102" s="35">
        <v>0</v>
      </c>
      <c r="I102" s="37">
        <v>100</v>
      </c>
    </row>
    <row r="103" spans="1:9" ht="30" customHeight="1" x14ac:dyDescent="0.2">
      <c r="A103" s="7" t="s">
        <v>110</v>
      </c>
      <c r="B103" s="37">
        <v>61843</v>
      </c>
      <c r="C103" s="37">
        <v>0</v>
      </c>
      <c r="D103" s="37">
        <v>0</v>
      </c>
      <c r="E103" s="35">
        <v>0</v>
      </c>
      <c r="F103" s="35">
        <v>0</v>
      </c>
      <c r="G103" s="37">
        <v>0</v>
      </c>
      <c r="H103" s="35">
        <v>0</v>
      </c>
      <c r="I103" s="37">
        <v>0</v>
      </c>
    </row>
    <row r="104" spans="1:9" ht="141.75" customHeight="1" x14ac:dyDescent="0.2">
      <c r="A104" s="16" t="s">
        <v>168</v>
      </c>
      <c r="B104" s="37">
        <v>0</v>
      </c>
      <c r="C104" s="37">
        <v>0</v>
      </c>
      <c r="D104" s="37">
        <v>0</v>
      </c>
      <c r="E104" s="35">
        <v>0</v>
      </c>
      <c r="F104" s="35">
        <v>0</v>
      </c>
      <c r="G104" s="37">
        <v>0</v>
      </c>
      <c r="H104" s="35">
        <v>0</v>
      </c>
      <c r="I104" s="37">
        <v>0</v>
      </c>
    </row>
    <row r="105" spans="1:9" ht="66.75" customHeight="1" x14ac:dyDescent="0.2">
      <c r="A105" s="7" t="s">
        <v>106</v>
      </c>
      <c r="B105" s="37">
        <v>0</v>
      </c>
      <c r="C105" s="37">
        <v>0</v>
      </c>
      <c r="D105" s="37">
        <v>255</v>
      </c>
      <c r="E105" s="35">
        <v>0</v>
      </c>
      <c r="F105" s="35">
        <v>0</v>
      </c>
      <c r="G105" s="37">
        <v>801.8</v>
      </c>
      <c r="H105" s="35">
        <f>$D:$D/$G:$G*100</f>
        <v>31.803442254926416</v>
      </c>
      <c r="I105" s="37">
        <v>0</v>
      </c>
    </row>
    <row r="106" spans="1:9" ht="24.75" customHeight="1" x14ac:dyDescent="0.2">
      <c r="A106" s="7" t="s">
        <v>33</v>
      </c>
      <c r="B106" s="37">
        <v>-12833.7</v>
      </c>
      <c r="C106" s="37">
        <v>-12833.7</v>
      </c>
      <c r="D106" s="37">
        <v>-13202.7</v>
      </c>
      <c r="E106" s="35">
        <f>$D:$D/$B:$B*100</f>
        <v>102.87524252553824</v>
      </c>
      <c r="F106" s="35">
        <f>$D:$D/$C:$C*100</f>
        <v>102.87524252553824</v>
      </c>
      <c r="G106" s="37">
        <v>-18910</v>
      </c>
      <c r="H106" s="35">
        <f>$D:$D/$G:$G*100</f>
        <v>69.818614489688002</v>
      </c>
      <c r="I106" s="37">
        <v>-9.8000000000000007</v>
      </c>
    </row>
    <row r="107" spans="1:9" ht="18.75" customHeight="1" x14ac:dyDescent="0.2">
      <c r="A107" s="5" t="s">
        <v>32</v>
      </c>
      <c r="B107" s="78">
        <f>B96+B95</f>
        <v>4095981.8000000003</v>
      </c>
      <c r="C107" s="74">
        <f>C96+C95</f>
        <v>2848538.9999999995</v>
      </c>
      <c r="D107" s="74">
        <f>D96+D95</f>
        <v>2452019.7000000002</v>
      </c>
      <c r="E107" s="35">
        <f>$D:$D/$B:$B*100</f>
        <v>59.864028204422191</v>
      </c>
      <c r="F107" s="35">
        <f>$D:$D/$C:$C*100</f>
        <v>86.079906225612518</v>
      </c>
      <c r="G107" s="74">
        <f>G96+G95</f>
        <v>2833798.1000000006</v>
      </c>
      <c r="H107" s="35">
        <f>$D:$D/$G:$G*100</f>
        <v>86.527678171567686</v>
      </c>
      <c r="I107" s="74">
        <f>I96+I95</f>
        <v>250761.7</v>
      </c>
    </row>
    <row r="108" spans="1:9" ht="24" customHeight="1" x14ac:dyDescent="0.2">
      <c r="A108" s="54" t="s">
        <v>34</v>
      </c>
      <c r="B108" s="55"/>
      <c r="C108" s="55"/>
      <c r="D108" s="55"/>
      <c r="E108" s="55"/>
      <c r="F108" s="55"/>
      <c r="G108" s="55"/>
      <c r="H108" s="55"/>
      <c r="I108" s="56"/>
    </row>
    <row r="109" spans="1:9" ht="14.25" x14ac:dyDescent="0.2">
      <c r="A109" s="9" t="s">
        <v>35</v>
      </c>
      <c r="B109" s="74">
        <f>B110+B111+B112+B113+B114+B115+B116+B117</f>
        <v>368684.4</v>
      </c>
      <c r="C109" s="74">
        <f>C110+C111+C112+C113+C114+C115+C116+C117</f>
        <v>280761.7</v>
      </c>
      <c r="D109" s="74">
        <f>D110+D111+D112+D113+D114+D115+D116+D117</f>
        <v>238018.09999999998</v>
      </c>
      <c r="E109" s="35">
        <f t="shared" ref="E109:E114" si="23">$D:$D/$B:$B*100</f>
        <v>64.558766251026611</v>
      </c>
      <c r="F109" s="35">
        <f>$D:$D/$C:$C*100</f>
        <v>84.775843713725891</v>
      </c>
      <c r="G109" s="74">
        <f>G110+G111+G112+G113+G114+G115+G116+G117</f>
        <v>198853.3</v>
      </c>
      <c r="H109" s="35">
        <f>$D:$D/$G:$G*100</f>
        <v>119.69532313519564</v>
      </c>
      <c r="I109" s="74">
        <f>I110+I111+I112+I113+I114+I115+I116+I117</f>
        <v>24051.3</v>
      </c>
    </row>
    <row r="110" spans="1:9" x14ac:dyDescent="0.2">
      <c r="A110" s="10" t="s">
        <v>36</v>
      </c>
      <c r="B110" s="75">
        <v>3290.1</v>
      </c>
      <c r="C110" s="75">
        <v>2389</v>
      </c>
      <c r="D110" s="75">
        <v>2359.9</v>
      </c>
      <c r="E110" s="36">
        <f t="shared" si="23"/>
        <v>71.727303121485676</v>
      </c>
      <c r="F110" s="36">
        <f>$D:$D/$C:$C*100</f>
        <v>98.781917120133954</v>
      </c>
      <c r="G110" s="75">
        <v>2315.1</v>
      </c>
      <c r="H110" s="36">
        <f>$D:$D/$G:$G*100</f>
        <v>101.93512159301974</v>
      </c>
      <c r="I110" s="75">
        <v>282.2</v>
      </c>
    </row>
    <row r="111" spans="1:9" ht="14.25" customHeight="1" x14ac:dyDescent="0.2">
      <c r="A111" s="10" t="s">
        <v>37</v>
      </c>
      <c r="B111" s="75">
        <v>9734.4</v>
      </c>
      <c r="C111" s="75">
        <v>7630.1</v>
      </c>
      <c r="D111" s="75">
        <v>6198.5</v>
      </c>
      <c r="E111" s="36">
        <f t="shared" si="23"/>
        <v>63.676240959894805</v>
      </c>
      <c r="F111" s="36">
        <f>$D:$D/$C:$C*100</f>
        <v>81.237467398854534</v>
      </c>
      <c r="G111" s="75">
        <v>5773.4</v>
      </c>
      <c r="H111" s="36">
        <f>$D:$D/$G:$G*100</f>
        <v>107.36307894828005</v>
      </c>
      <c r="I111" s="75">
        <v>541.4</v>
      </c>
    </row>
    <row r="112" spans="1:9" ht="25.5" x14ac:dyDescent="0.2">
      <c r="A112" s="10" t="s">
        <v>38</v>
      </c>
      <c r="B112" s="75">
        <v>76773.5</v>
      </c>
      <c r="C112" s="75">
        <v>60899.6</v>
      </c>
      <c r="D112" s="75">
        <v>52782.9</v>
      </c>
      <c r="E112" s="36">
        <f t="shared" si="23"/>
        <v>68.751457208542007</v>
      </c>
      <c r="F112" s="36">
        <f>$D:$D/$C:$C*100</f>
        <v>86.671997845634465</v>
      </c>
      <c r="G112" s="75">
        <v>46932.6</v>
      </c>
      <c r="H112" s="36">
        <f>$D:$D/$G:$G*100</f>
        <v>112.46532261157492</v>
      </c>
      <c r="I112" s="75">
        <v>5753.7</v>
      </c>
    </row>
    <row r="113" spans="1:18" x14ac:dyDescent="0.2">
      <c r="A113" s="10" t="s">
        <v>81</v>
      </c>
      <c r="B113" s="40">
        <v>32.299999999999997</v>
      </c>
      <c r="C113" s="40">
        <v>32.299999999999997</v>
      </c>
      <c r="D113" s="40">
        <v>0</v>
      </c>
      <c r="E113" s="36">
        <f t="shared" si="23"/>
        <v>0</v>
      </c>
      <c r="F113" s="36">
        <v>0</v>
      </c>
      <c r="G113" s="40">
        <v>0</v>
      </c>
      <c r="H113" s="36">
        <v>0</v>
      </c>
      <c r="I113" s="40">
        <v>0</v>
      </c>
      <c r="R113" s="31"/>
    </row>
    <row r="114" spans="1:18" ht="25.5" x14ac:dyDescent="0.2">
      <c r="A114" s="3" t="s">
        <v>39</v>
      </c>
      <c r="B114" s="75">
        <v>20183.8</v>
      </c>
      <c r="C114" s="75">
        <v>15318.5</v>
      </c>
      <c r="D114" s="75">
        <v>14441.9</v>
      </c>
      <c r="E114" s="36">
        <f t="shared" si="23"/>
        <v>71.551937692604966</v>
      </c>
      <c r="F114" s="36">
        <f>$D:$D/$C:$C*100</f>
        <v>94.277507588863145</v>
      </c>
      <c r="G114" s="75">
        <v>13055.9</v>
      </c>
      <c r="H114" s="36">
        <f>$D:$D/$G:$G*100</f>
        <v>110.61589013396242</v>
      </c>
      <c r="I114" s="75">
        <v>1219</v>
      </c>
      <c r="R114" s="32"/>
    </row>
    <row r="115" spans="1:18" x14ac:dyDescent="0.2">
      <c r="A115" s="3" t="s">
        <v>141</v>
      </c>
      <c r="B115" s="75">
        <v>0</v>
      </c>
      <c r="C115" s="75">
        <v>0</v>
      </c>
      <c r="D115" s="75">
        <v>0</v>
      </c>
      <c r="E115" s="36">
        <v>0</v>
      </c>
      <c r="F115" s="36">
        <v>0</v>
      </c>
      <c r="G115" s="75">
        <v>0</v>
      </c>
      <c r="H115" s="36">
        <v>0</v>
      </c>
      <c r="I115" s="75">
        <v>0</v>
      </c>
      <c r="R115" s="31"/>
    </row>
    <row r="116" spans="1:18" x14ac:dyDescent="0.2">
      <c r="A116" s="10" t="s">
        <v>40</v>
      </c>
      <c r="B116" s="75">
        <v>4700</v>
      </c>
      <c r="C116" s="75">
        <v>0</v>
      </c>
      <c r="D116" s="75">
        <v>0</v>
      </c>
      <c r="E116" s="36">
        <f>$D:$D/$B:$B*100</f>
        <v>0</v>
      </c>
      <c r="F116" s="36">
        <v>0</v>
      </c>
      <c r="G116" s="75">
        <v>0</v>
      </c>
      <c r="H116" s="36">
        <v>0</v>
      </c>
      <c r="I116" s="75">
        <v>0</v>
      </c>
      <c r="R116" s="31"/>
    </row>
    <row r="117" spans="1:18" x14ac:dyDescent="0.2">
      <c r="A117" s="3" t="s">
        <v>41</v>
      </c>
      <c r="B117" s="75">
        <v>253970.3</v>
      </c>
      <c r="C117" s="75">
        <v>194492.2</v>
      </c>
      <c r="D117" s="75">
        <v>162234.9</v>
      </c>
      <c r="E117" s="36">
        <f>$D:$D/$B:$B*100</f>
        <v>63.879477245961439</v>
      </c>
      <c r="F117" s="36">
        <f>$D:$D/$C:$C*100</f>
        <v>83.414604801632137</v>
      </c>
      <c r="G117" s="75">
        <v>130776.3</v>
      </c>
      <c r="H117" s="36">
        <f>$D:$D/$G:$G*100</f>
        <v>124.05527607066418</v>
      </c>
      <c r="I117" s="75">
        <v>16255</v>
      </c>
    </row>
    <row r="118" spans="1:18" ht="14.25" x14ac:dyDescent="0.2">
      <c r="A118" s="9" t="s">
        <v>42</v>
      </c>
      <c r="B118" s="37">
        <v>720.4</v>
      </c>
      <c r="C118" s="37">
        <v>493.5</v>
      </c>
      <c r="D118" s="37">
        <v>412.8</v>
      </c>
      <c r="E118" s="35">
        <f>$D:$D/$B:$B*100</f>
        <v>57.301499167129379</v>
      </c>
      <c r="F118" s="35">
        <f>$D:$D/$C:$C*100</f>
        <v>83.647416413373861</v>
      </c>
      <c r="G118" s="37">
        <v>267.10000000000002</v>
      </c>
      <c r="H118" s="35">
        <f>$D:$D/$G:$G*100</f>
        <v>154.54885810557843</v>
      </c>
      <c r="I118" s="37">
        <v>0</v>
      </c>
    </row>
    <row r="119" spans="1:18" ht="25.5" x14ac:dyDescent="0.2">
      <c r="A119" s="11" t="s">
        <v>43</v>
      </c>
      <c r="B119" s="37">
        <v>19008.8</v>
      </c>
      <c r="C119" s="37">
        <v>15226.1</v>
      </c>
      <c r="D119" s="37">
        <v>12780.3</v>
      </c>
      <c r="E119" s="35">
        <f>$D:$D/$B:$B*100</f>
        <v>67.233597070830356</v>
      </c>
      <c r="F119" s="35">
        <f>$D:$D/$C:$C*100</f>
        <v>83.936792744038186</v>
      </c>
      <c r="G119" s="37">
        <v>11838.1</v>
      </c>
      <c r="H119" s="35">
        <f>$D:$D/$G:$G*100</f>
        <v>107.95904748228178</v>
      </c>
      <c r="I119" s="37">
        <v>1311.9</v>
      </c>
    </row>
    <row r="120" spans="1:18" ht="14.25" x14ac:dyDescent="0.2">
      <c r="A120" s="9" t="s">
        <v>44</v>
      </c>
      <c r="B120" s="74">
        <f>B121+B122+B123+B124+B125</f>
        <v>196517.9</v>
      </c>
      <c r="C120" s="74">
        <f t="shared" ref="C120" si="24">C121+C122+C123+C124+C125</f>
        <v>121237.59999999999</v>
      </c>
      <c r="D120" s="74">
        <f>D121+D122+D123+D124+D125</f>
        <v>68642.7</v>
      </c>
      <c r="E120" s="35">
        <f>$D:$D/$B:$B*100</f>
        <v>34.929489883618743</v>
      </c>
      <c r="F120" s="35">
        <f>$D:$D/$C:$C*100</f>
        <v>56.618326327805903</v>
      </c>
      <c r="G120" s="74">
        <f>G121+G122+G123+G124+G125</f>
        <v>84737.799999999988</v>
      </c>
      <c r="H120" s="35">
        <f>$D:$D/$G:$G*100</f>
        <v>81.005997323508524</v>
      </c>
      <c r="I120" s="74">
        <f>I121+I122+I123+I124+I125</f>
        <v>10092.299999999999</v>
      </c>
    </row>
    <row r="121" spans="1:18" x14ac:dyDescent="0.2">
      <c r="A121" s="10" t="s">
        <v>146</v>
      </c>
      <c r="B121" s="75">
        <v>350</v>
      </c>
      <c r="C121" s="75">
        <v>0</v>
      </c>
      <c r="D121" s="75">
        <v>0</v>
      </c>
      <c r="E121" s="36">
        <v>0</v>
      </c>
      <c r="F121" s="36">
        <v>0</v>
      </c>
      <c r="G121" s="75">
        <v>0</v>
      </c>
      <c r="H121" s="36">
        <v>0</v>
      </c>
      <c r="I121" s="75">
        <v>0</v>
      </c>
    </row>
    <row r="122" spans="1:18" x14ac:dyDescent="0.2">
      <c r="A122" s="10" t="s">
        <v>147</v>
      </c>
      <c r="B122" s="75">
        <v>734.5</v>
      </c>
      <c r="C122" s="75">
        <v>734.5</v>
      </c>
      <c r="D122" s="75">
        <v>734.5</v>
      </c>
      <c r="E122" s="36">
        <f t="shared" ref="E122:E146" si="25">$D:$D/$B:$B*100</f>
        <v>100</v>
      </c>
      <c r="F122" s="36">
        <f t="shared" ref="F122:F146" si="26">$D:$D/$C:$C*100</f>
        <v>100</v>
      </c>
      <c r="G122" s="75">
        <v>0</v>
      </c>
      <c r="H122" s="36">
        <v>0</v>
      </c>
      <c r="I122" s="75">
        <v>0</v>
      </c>
    </row>
    <row r="123" spans="1:18" x14ac:dyDescent="0.2">
      <c r="A123" s="10" t="s">
        <v>45</v>
      </c>
      <c r="B123" s="75">
        <v>21103</v>
      </c>
      <c r="C123" s="75">
        <v>13943</v>
      </c>
      <c r="D123" s="75">
        <v>13357.3</v>
      </c>
      <c r="E123" s="36">
        <f t="shared" si="25"/>
        <v>63.295739942188312</v>
      </c>
      <c r="F123" s="36">
        <f t="shared" si="26"/>
        <v>95.799325826579633</v>
      </c>
      <c r="G123" s="75">
        <v>12905.2</v>
      </c>
      <c r="H123" s="36">
        <f t="shared" ref="H123:H129" si="27">$D:$D/$G:$G*100</f>
        <v>103.5032390044323</v>
      </c>
      <c r="I123" s="75">
        <v>1869.4</v>
      </c>
    </row>
    <row r="124" spans="1:18" x14ac:dyDescent="0.2">
      <c r="A124" s="12" t="s">
        <v>88</v>
      </c>
      <c r="B124" s="40">
        <v>163164.4</v>
      </c>
      <c r="C124" s="40">
        <v>101062.39999999999</v>
      </c>
      <c r="D124" s="40">
        <v>51565.1</v>
      </c>
      <c r="E124" s="36">
        <f t="shared" si="25"/>
        <v>31.603156080615623</v>
      </c>
      <c r="F124" s="36">
        <f t="shared" si="26"/>
        <v>51.023031315306191</v>
      </c>
      <c r="G124" s="40">
        <v>70019.199999999997</v>
      </c>
      <c r="H124" s="36">
        <f t="shared" si="27"/>
        <v>73.64422901147114</v>
      </c>
      <c r="I124" s="40">
        <v>8107.5</v>
      </c>
    </row>
    <row r="125" spans="1:18" x14ac:dyDescent="0.2">
      <c r="A125" s="10" t="s">
        <v>46</v>
      </c>
      <c r="B125" s="75">
        <v>11166</v>
      </c>
      <c r="C125" s="75">
        <v>5497.7</v>
      </c>
      <c r="D125" s="75">
        <v>2985.8</v>
      </c>
      <c r="E125" s="36">
        <f t="shared" si="25"/>
        <v>26.740103886799215</v>
      </c>
      <c r="F125" s="36">
        <f t="shared" si="26"/>
        <v>54.30998417520054</v>
      </c>
      <c r="G125" s="75">
        <v>1813.4</v>
      </c>
      <c r="H125" s="36">
        <f t="shared" si="27"/>
        <v>164.65203485165986</v>
      </c>
      <c r="I125" s="75">
        <v>115.4</v>
      </c>
    </row>
    <row r="126" spans="1:18" ht="14.25" x14ac:dyDescent="0.2">
      <c r="A126" s="9" t="s">
        <v>47</v>
      </c>
      <c r="B126" s="74">
        <f>B127+B128+B129+B130</f>
        <v>1965350.6</v>
      </c>
      <c r="C126" s="74">
        <f>C127+C128+C129+C130</f>
        <v>1763240.9999999998</v>
      </c>
      <c r="D126" s="74">
        <f>D127+D128+D129+D130</f>
        <v>993428.70000000007</v>
      </c>
      <c r="E126" s="35">
        <f t="shared" si="25"/>
        <v>50.547149195670229</v>
      </c>
      <c r="F126" s="35">
        <f t="shared" si="26"/>
        <v>56.341061715329907</v>
      </c>
      <c r="G126" s="74">
        <f>G127+G128+G129+G130</f>
        <v>1286966.3999999999</v>
      </c>
      <c r="H126" s="35">
        <f t="shared" si="27"/>
        <v>77.191502435494826</v>
      </c>
      <c r="I126" s="74">
        <f>I127+I128+I129+I130</f>
        <v>176904.2</v>
      </c>
    </row>
    <row r="127" spans="1:18" x14ac:dyDescent="0.2">
      <c r="A127" s="10" t="s">
        <v>48</v>
      </c>
      <c r="B127" s="75">
        <v>1566481.1</v>
      </c>
      <c r="C127" s="75">
        <v>1503175.7</v>
      </c>
      <c r="D127" s="75">
        <v>863070.4</v>
      </c>
      <c r="E127" s="36">
        <f t="shared" si="25"/>
        <v>55.096125960281292</v>
      </c>
      <c r="F127" s="36">
        <f t="shared" si="26"/>
        <v>57.416468347645591</v>
      </c>
      <c r="G127" s="75">
        <v>1174099.3</v>
      </c>
      <c r="H127" s="36">
        <f t="shared" si="27"/>
        <v>73.509148672518592</v>
      </c>
      <c r="I127" s="75">
        <v>142913.5</v>
      </c>
    </row>
    <row r="128" spans="1:18" x14ac:dyDescent="0.2">
      <c r="A128" s="10" t="s">
        <v>49</v>
      </c>
      <c r="B128" s="75">
        <v>205821.1</v>
      </c>
      <c r="C128" s="75">
        <v>89933.2</v>
      </c>
      <c r="D128" s="75">
        <v>85949.4</v>
      </c>
      <c r="E128" s="36">
        <f t="shared" si="25"/>
        <v>41.759275409566847</v>
      </c>
      <c r="F128" s="36">
        <f t="shared" si="26"/>
        <v>95.570267709811276</v>
      </c>
      <c r="G128" s="75">
        <v>59485.3</v>
      </c>
      <c r="H128" s="36">
        <f t="shared" si="27"/>
        <v>144.48847026071985</v>
      </c>
      <c r="I128" s="75">
        <v>25448.799999999999</v>
      </c>
    </row>
    <row r="129" spans="1:9" x14ac:dyDescent="0.2">
      <c r="A129" s="10" t="s">
        <v>50</v>
      </c>
      <c r="B129" s="75">
        <v>176969.9</v>
      </c>
      <c r="C129" s="75">
        <v>161062.70000000001</v>
      </c>
      <c r="D129" s="75">
        <v>40227.4</v>
      </c>
      <c r="E129" s="36">
        <f t="shared" si="25"/>
        <v>22.731210222755397</v>
      </c>
      <c r="F129" s="36">
        <f t="shared" si="26"/>
        <v>24.976235962764811</v>
      </c>
      <c r="G129" s="75">
        <v>52256.9</v>
      </c>
      <c r="H129" s="36">
        <f t="shared" si="27"/>
        <v>76.980073444846525</v>
      </c>
      <c r="I129" s="75">
        <v>7848.2</v>
      </c>
    </row>
    <row r="130" spans="1:9" x14ac:dyDescent="0.2">
      <c r="A130" s="10" t="s">
        <v>51</v>
      </c>
      <c r="B130" s="75">
        <v>16078.5</v>
      </c>
      <c r="C130" s="75">
        <v>9069.4</v>
      </c>
      <c r="D130" s="75">
        <v>4181.5</v>
      </c>
      <c r="E130" s="36">
        <f t="shared" si="25"/>
        <v>26.006779239356902</v>
      </c>
      <c r="F130" s="36">
        <f t="shared" si="26"/>
        <v>46.105585816040758</v>
      </c>
      <c r="G130" s="75">
        <v>1124.9000000000001</v>
      </c>
      <c r="H130" s="36">
        <v>0</v>
      </c>
      <c r="I130" s="75">
        <v>693.7</v>
      </c>
    </row>
    <row r="131" spans="1:9" ht="18.75" customHeight="1" x14ac:dyDescent="0.2">
      <c r="A131" s="13" t="s">
        <v>112</v>
      </c>
      <c r="B131" s="74">
        <f>SUM(B132:B133)</f>
        <v>29897.5</v>
      </c>
      <c r="C131" s="74">
        <f>SUM(C132:C133)</f>
        <v>24602.5</v>
      </c>
      <c r="D131" s="74">
        <f>SUM(D132:D133)</f>
        <v>12996</v>
      </c>
      <c r="E131" s="35">
        <f t="shared" si="25"/>
        <v>43.468517434568113</v>
      </c>
      <c r="F131" s="35">
        <f t="shared" si="26"/>
        <v>52.823900010161573</v>
      </c>
      <c r="G131" s="74">
        <f>SUM(G132:G133)</f>
        <v>8992.4</v>
      </c>
      <c r="H131" s="36">
        <v>0</v>
      </c>
      <c r="I131" s="74">
        <f>SUM(I132:I133)</f>
        <v>689.4</v>
      </c>
    </row>
    <row r="132" spans="1:9" ht="30.75" customHeight="1" x14ac:dyDescent="0.2">
      <c r="A132" s="10" t="s">
        <v>113</v>
      </c>
      <c r="B132" s="75">
        <v>6062.6</v>
      </c>
      <c r="C132" s="75">
        <v>1575.3</v>
      </c>
      <c r="D132" s="75">
        <v>1287.7</v>
      </c>
      <c r="E132" s="36">
        <f t="shared" si="25"/>
        <v>21.240062019595552</v>
      </c>
      <c r="F132" s="36">
        <f t="shared" si="26"/>
        <v>81.743160033009588</v>
      </c>
      <c r="G132" s="75">
        <v>1133.5999999999999</v>
      </c>
      <c r="H132" s="36">
        <v>0</v>
      </c>
      <c r="I132" s="75">
        <v>589.29999999999995</v>
      </c>
    </row>
    <row r="133" spans="1:9" ht="20.25" customHeight="1" x14ac:dyDescent="0.2">
      <c r="A133" s="10" t="s">
        <v>111</v>
      </c>
      <c r="B133" s="75">
        <v>23834.9</v>
      </c>
      <c r="C133" s="75">
        <v>23027.200000000001</v>
      </c>
      <c r="D133" s="75">
        <v>11708.3</v>
      </c>
      <c r="E133" s="36">
        <f t="shared" si="25"/>
        <v>49.122505233921679</v>
      </c>
      <c r="F133" s="36">
        <f t="shared" si="26"/>
        <v>50.845521817676484</v>
      </c>
      <c r="G133" s="75">
        <v>7858.8</v>
      </c>
      <c r="H133" s="36">
        <v>0</v>
      </c>
      <c r="I133" s="75">
        <v>100.1</v>
      </c>
    </row>
    <row r="134" spans="1:9" ht="14.25" x14ac:dyDescent="0.2">
      <c r="A134" s="13" t="s">
        <v>52</v>
      </c>
      <c r="B134" s="74">
        <f>B135+B136+B137+B138+B139</f>
        <v>1865652.5</v>
      </c>
      <c r="C134" s="74">
        <f>C135+C136+C137+C138+C139</f>
        <v>1291962.3</v>
      </c>
      <c r="D134" s="74">
        <f>D135+D136+D137+D138+D139</f>
        <v>1287006.7</v>
      </c>
      <c r="E134" s="35">
        <f t="shared" si="25"/>
        <v>68.984266898578369</v>
      </c>
      <c r="F134" s="35">
        <f t="shared" si="26"/>
        <v>99.616428436030986</v>
      </c>
      <c r="G134" s="74">
        <f>G135+G136+G137+G138+G139</f>
        <v>1142386</v>
      </c>
      <c r="H134" s="35">
        <f t="shared" ref="H134:H142" si="28">$D:$D/$G:$G*100</f>
        <v>112.65953014130075</v>
      </c>
      <c r="I134" s="74">
        <f>I135+I136+I137+I138+I139</f>
        <v>95836.700000000012</v>
      </c>
    </row>
    <row r="135" spans="1:9" x14ac:dyDescent="0.2">
      <c r="A135" s="10" t="s">
        <v>53</v>
      </c>
      <c r="B135" s="75">
        <v>688305.5</v>
      </c>
      <c r="C135" s="75">
        <v>470719.7</v>
      </c>
      <c r="D135" s="75">
        <v>470114.9</v>
      </c>
      <c r="E135" s="36">
        <f t="shared" si="25"/>
        <v>68.300325945383264</v>
      </c>
      <c r="F135" s="36">
        <f t="shared" si="26"/>
        <v>99.87151589364116</v>
      </c>
      <c r="G135" s="75">
        <v>445543.4</v>
      </c>
      <c r="H135" s="36">
        <f t="shared" si="28"/>
        <v>105.51495095651737</v>
      </c>
      <c r="I135" s="75">
        <v>41760.400000000001</v>
      </c>
    </row>
    <row r="136" spans="1:9" x14ac:dyDescent="0.2">
      <c r="A136" s="10" t="s">
        <v>54</v>
      </c>
      <c r="B136" s="75">
        <v>890763.6</v>
      </c>
      <c r="C136" s="75">
        <v>621141.80000000005</v>
      </c>
      <c r="D136" s="75">
        <v>620545</v>
      </c>
      <c r="E136" s="36">
        <f t="shared" si="25"/>
        <v>69.664386824966812</v>
      </c>
      <c r="F136" s="36">
        <f t="shared" si="26"/>
        <v>99.903918879714737</v>
      </c>
      <c r="G136" s="75">
        <v>521841.6</v>
      </c>
      <c r="H136" s="36">
        <f t="shared" si="28"/>
        <v>118.91443687126515</v>
      </c>
      <c r="I136" s="75">
        <v>44100.800000000003</v>
      </c>
    </row>
    <row r="137" spans="1:9" x14ac:dyDescent="0.2">
      <c r="A137" s="10" t="s">
        <v>107</v>
      </c>
      <c r="B137" s="75">
        <v>158000.9</v>
      </c>
      <c r="C137" s="75">
        <v>104767.5</v>
      </c>
      <c r="D137" s="75">
        <v>104459.8</v>
      </c>
      <c r="E137" s="36">
        <f t="shared" si="25"/>
        <v>66.113420872919079</v>
      </c>
      <c r="F137" s="36">
        <f t="shared" si="26"/>
        <v>99.70630204977688</v>
      </c>
      <c r="G137" s="75">
        <v>93291.8</v>
      </c>
      <c r="H137" s="36">
        <f t="shared" si="28"/>
        <v>111.97104139913689</v>
      </c>
      <c r="I137" s="75">
        <v>4178.8</v>
      </c>
    </row>
    <row r="138" spans="1:9" x14ac:dyDescent="0.2">
      <c r="A138" s="10" t="s">
        <v>55</v>
      </c>
      <c r="B138" s="75">
        <v>23967.599999999999</v>
      </c>
      <c r="C138" s="75">
        <v>17177.099999999999</v>
      </c>
      <c r="D138" s="75">
        <v>17084.099999999999</v>
      </c>
      <c r="E138" s="36">
        <f t="shared" si="25"/>
        <v>71.27997797025985</v>
      </c>
      <c r="F138" s="36">
        <f t="shared" si="26"/>
        <v>99.458581483486725</v>
      </c>
      <c r="G138" s="75">
        <v>13031.3</v>
      </c>
      <c r="H138" s="36">
        <f t="shared" si="28"/>
        <v>131.10050417072742</v>
      </c>
      <c r="I138" s="75">
        <v>1050.5</v>
      </c>
    </row>
    <row r="139" spans="1:9" x14ac:dyDescent="0.2">
      <c r="A139" s="10" t="s">
        <v>56</v>
      </c>
      <c r="B139" s="75">
        <v>104614.9</v>
      </c>
      <c r="C139" s="75">
        <v>78156.2</v>
      </c>
      <c r="D139" s="40">
        <v>74802.899999999994</v>
      </c>
      <c r="E139" s="36">
        <f t="shared" si="25"/>
        <v>71.503103286434339</v>
      </c>
      <c r="F139" s="36">
        <f t="shared" si="26"/>
        <v>95.709489458289937</v>
      </c>
      <c r="G139" s="40">
        <v>68677.899999999994</v>
      </c>
      <c r="H139" s="36">
        <f t="shared" si="28"/>
        <v>108.9184439244648</v>
      </c>
      <c r="I139" s="40">
        <v>4746.2</v>
      </c>
    </row>
    <row r="140" spans="1:9" ht="28.5" customHeight="1" x14ac:dyDescent="0.2">
      <c r="A140" s="13" t="s">
        <v>57</v>
      </c>
      <c r="B140" s="74">
        <f>B141+B142</f>
        <v>179640.6</v>
      </c>
      <c r="C140" s="74">
        <f>C141+C142</f>
        <v>129221.3</v>
      </c>
      <c r="D140" s="74">
        <f>D141+D142</f>
        <v>127526.79999999999</v>
      </c>
      <c r="E140" s="35">
        <f t="shared" si="25"/>
        <v>70.989965520043896</v>
      </c>
      <c r="F140" s="35">
        <f t="shared" si="26"/>
        <v>98.688683676762253</v>
      </c>
      <c r="G140" s="74">
        <f>G141+G142</f>
        <v>110580.29999999999</v>
      </c>
      <c r="H140" s="35">
        <f t="shared" si="28"/>
        <v>115.32506242070242</v>
      </c>
      <c r="I140" s="74">
        <f>I141+I142</f>
        <v>13025.3</v>
      </c>
    </row>
    <row r="141" spans="1:9" x14ac:dyDescent="0.2">
      <c r="A141" s="10" t="s">
        <v>58</v>
      </c>
      <c r="B141" s="75">
        <v>169639.7</v>
      </c>
      <c r="C141" s="75">
        <v>123793.7</v>
      </c>
      <c r="D141" s="75">
        <v>122991.9</v>
      </c>
      <c r="E141" s="36">
        <f t="shared" si="25"/>
        <v>72.501837718411423</v>
      </c>
      <c r="F141" s="36">
        <f t="shared" si="26"/>
        <v>99.352309527867732</v>
      </c>
      <c r="G141" s="75">
        <v>104810.4</v>
      </c>
      <c r="H141" s="36">
        <f t="shared" si="28"/>
        <v>117.34703808019052</v>
      </c>
      <c r="I141" s="75">
        <v>12777.8</v>
      </c>
    </row>
    <row r="142" spans="1:9" ht="25.5" x14ac:dyDescent="0.2">
      <c r="A142" s="10" t="s">
        <v>59</v>
      </c>
      <c r="B142" s="75">
        <v>10000.9</v>
      </c>
      <c r="C142" s="75">
        <v>5427.6</v>
      </c>
      <c r="D142" s="75">
        <v>4534.8999999999996</v>
      </c>
      <c r="E142" s="36">
        <f t="shared" si="25"/>
        <v>45.344918957293842</v>
      </c>
      <c r="F142" s="36">
        <f t="shared" si="26"/>
        <v>83.552583093816779</v>
      </c>
      <c r="G142" s="75">
        <v>5769.9</v>
      </c>
      <c r="H142" s="36">
        <f t="shared" si="28"/>
        <v>78.595816218651976</v>
      </c>
      <c r="I142" s="75">
        <v>247.5</v>
      </c>
    </row>
    <row r="143" spans="1:9" ht="18.75" customHeight="1" x14ac:dyDescent="0.2">
      <c r="A143" s="13" t="s">
        <v>60</v>
      </c>
      <c r="B143" s="74">
        <f>B144+B145+B146+B147</f>
        <v>113280.3</v>
      </c>
      <c r="C143" s="74">
        <f>C144+C145+C146+C147</f>
        <v>59099.3</v>
      </c>
      <c r="D143" s="74">
        <f>D144+D145+D146+D147</f>
        <v>57190.7</v>
      </c>
      <c r="E143" s="35">
        <f t="shared" si="25"/>
        <v>50.48600683437455</v>
      </c>
      <c r="F143" s="35">
        <f t="shared" si="26"/>
        <v>96.770520124603834</v>
      </c>
      <c r="G143" s="74">
        <f>G144+G145+G146+G147</f>
        <v>51361.1</v>
      </c>
      <c r="H143" s="35">
        <v>0</v>
      </c>
      <c r="I143" s="74">
        <f>I144+I145+I146+I147</f>
        <v>634.70000000000005</v>
      </c>
    </row>
    <row r="144" spans="1:9" x14ac:dyDescent="0.2">
      <c r="A144" s="10" t="s">
        <v>61</v>
      </c>
      <c r="B144" s="75">
        <v>5311.2</v>
      </c>
      <c r="C144" s="75">
        <v>3540.8</v>
      </c>
      <c r="D144" s="75">
        <v>3250.2</v>
      </c>
      <c r="E144" s="36">
        <f t="shared" si="25"/>
        <v>61.19521012200633</v>
      </c>
      <c r="F144" s="36">
        <f t="shared" si="26"/>
        <v>91.792815183009481</v>
      </c>
      <c r="G144" s="75">
        <v>2805.5</v>
      </c>
      <c r="H144" s="36">
        <f>$D:$D/$G:$G*100</f>
        <v>115.85100695063268</v>
      </c>
      <c r="I144" s="75">
        <v>402.7</v>
      </c>
    </row>
    <row r="145" spans="1:9" x14ac:dyDescent="0.2">
      <c r="A145" s="10" t="s">
        <v>62</v>
      </c>
      <c r="B145" s="75">
        <v>104366.5</v>
      </c>
      <c r="C145" s="75">
        <v>54007.9</v>
      </c>
      <c r="D145" s="75">
        <v>52744.6</v>
      </c>
      <c r="E145" s="36">
        <f t="shared" si="25"/>
        <v>50.53786416139279</v>
      </c>
      <c r="F145" s="36">
        <f t="shared" si="26"/>
        <v>97.660897757550273</v>
      </c>
      <c r="G145" s="75">
        <v>46841.7</v>
      </c>
      <c r="H145" s="36">
        <f>$D:$D/$G:$G*100</f>
        <v>112.60180565607141</v>
      </c>
      <c r="I145" s="75">
        <v>200</v>
      </c>
    </row>
    <row r="146" spans="1:9" x14ac:dyDescent="0.2">
      <c r="A146" s="10" t="s">
        <v>63</v>
      </c>
      <c r="B146" s="40">
        <v>3602.6</v>
      </c>
      <c r="C146" s="40">
        <v>1550.6</v>
      </c>
      <c r="D146" s="40">
        <v>1195.9000000000001</v>
      </c>
      <c r="E146" s="36">
        <f t="shared" si="25"/>
        <v>33.19546993837784</v>
      </c>
      <c r="F146" s="36">
        <f t="shared" si="26"/>
        <v>77.124983877208834</v>
      </c>
      <c r="G146" s="40">
        <v>1713.9</v>
      </c>
      <c r="H146" s="36">
        <f>$D:$D/$G:$G*100</f>
        <v>69.776533053270313</v>
      </c>
      <c r="I146" s="40">
        <v>32</v>
      </c>
    </row>
    <row r="147" spans="1:9" x14ac:dyDescent="0.2">
      <c r="A147" s="10" t="s">
        <v>64</v>
      </c>
      <c r="B147" s="75">
        <v>0</v>
      </c>
      <c r="C147" s="75">
        <v>0</v>
      </c>
      <c r="D147" s="75">
        <v>0</v>
      </c>
      <c r="E147" s="36">
        <v>0</v>
      </c>
      <c r="F147" s="36">
        <v>0</v>
      </c>
      <c r="G147" s="75">
        <v>0</v>
      </c>
      <c r="H147" s="36">
        <v>0</v>
      </c>
      <c r="I147" s="75">
        <v>0</v>
      </c>
    </row>
    <row r="148" spans="1:9" ht="16.5" customHeight="1" x14ac:dyDescent="0.2">
      <c r="A148" s="13" t="s">
        <v>71</v>
      </c>
      <c r="B148" s="37">
        <f>B149+B150+B151+B152</f>
        <v>175184.69999999998</v>
      </c>
      <c r="C148" s="37">
        <f t="shared" ref="C148:D148" si="29">C149+C150+C151+C152</f>
        <v>73973.399999999994</v>
      </c>
      <c r="D148" s="37">
        <f t="shared" si="29"/>
        <v>73134.100000000006</v>
      </c>
      <c r="E148" s="35">
        <f>$D:$D/$B:$B*100</f>
        <v>41.746853463801351</v>
      </c>
      <c r="F148" s="35">
        <f>$D:$D/$C:$C*100</f>
        <v>98.86540296917542</v>
      </c>
      <c r="G148" s="37">
        <f t="shared" ref="G148" si="30">G149+G150+G151+G152</f>
        <v>74448.599999999991</v>
      </c>
      <c r="H148" s="35">
        <f>$D:$D/$G:$G*100</f>
        <v>98.234352291379579</v>
      </c>
      <c r="I148" s="37">
        <f t="shared" ref="I148" si="31">I149+I150+I151+I152</f>
        <v>11155.499999999998</v>
      </c>
    </row>
    <row r="149" spans="1:9" x14ac:dyDescent="0.2">
      <c r="A149" s="24" t="s">
        <v>72</v>
      </c>
      <c r="B149" s="40">
        <v>0</v>
      </c>
      <c r="C149" s="40">
        <v>0</v>
      </c>
      <c r="D149" s="40">
        <v>0</v>
      </c>
      <c r="E149" s="36">
        <v>0</v>
      </c>
      <c r="F149" s="36">
        <v>0</v>
      </c>
      <c r="G149" s="40">
        <v>56965.2</v>
      </c>
      <c r="H149" s="36">
        <f>$D:$D/$G:$G*100</f>
        <v>0</v>
      </c>
      <c r="I149" s="40">
        <v>0</v>
      </c>
    </row>
    <row r="150" spans="1:9" x14ac:dyDescent="0.2">
      <c r="A150" s="14" t="s">
        <v>73</v>
      </c>
      <c r="B150" s="40">
        <v>71045.7</v>
      </c>
      <c r="C150" s="40">
        <v>14411</v>
      </c>
      <c r="D150" s="40">
        <v>14299</v>
      </c>
      <c r="E150" s="36">
        <f>$D:$D/$B:$B*100</f>
        <v>20.126481968648349</v>
      </c>
      <c r="F150" s="36">
        <f>$D:$D/$C:$C*100</f>
        <v>99.222815904517375</v>
      </c>
      <c r="G150" s="40">
        <v>12244</v>
      </c>
      <c r="H150" s="36">
        <f>$D:$D/$G:$G*100</f>
        <v>116.78373080692583</v>
      </c>
      <c r="I150" s="40">
        <v>1599.8</v>
      </c>
    </row>
    <row r="151" spans="1:9" x14ac:dyDescent="0.2">
      <c r="A151" s="14" t="s">
        <v>157</v>
      </c>
      <c r="B151" s="40">
        <v>98765.4</v>
      </c>
      <c r="C151" s="40">
        <v>55700</v>
      </c>
      <c r="D151" s="40">
        <v>55132.5</v>
      </c>
      <c r="E151" s="36">
        <f>$D:$D/$B:$B*100</f>
        <v>55.821674392044187</v>
      </c>
      <c r="F151" s="36">
        <f>$D:$D/$C:$C*100</f>
        <v>98.981149012567329</v>
      </c>
      <c r="G151" s="40">
        <v>2431</v>
      </c>
      <c r="H151" s="36">
        <v>0</v>
      </c>
      <c r="I151" s="40">
        <v>9139.9</v>
      </c>
    </row>
    <row r="152" spans="1:9" ht="24.75" customHeight="1" x14ac:dyDescent="0.2">
      <c r="A152" s="14" t="s">
        <v>82</v>
      </c>
      <c r="B152" s="40">
        <v>5373.6</v>
      </c>
      <c r="C152" s="40">
        <v>3862.4</v>
      </c>
      <c r="D152" s="40">
        <v>3702.6</v>
      </c>
      <c r="E152" s="36">
        <f>$D:$D/$B:$B*100</f>
        <v>68.903528360875384</v>
      </c>
      <c r="F152" s="36">
        <f>$D:$D/$C:$C*100</f>
        <v>95.862676056338032</v>
      </c>
      <c r="G152" s="40">
        <v>2808.4</v>
      </c>
      <c r="H152" s="36">
        <f>$D:$D/$G:$G*100</f>
        <v>131.84019370460047</v>
      </c>
      <c r="I152" s="40">
        <v>415.8</v>
      </c>
    </row>
    <row r="153" spans="1:9" ht="25.5" x14ac:dyDescent="0.2">
      <c r="A153" s="15" t="s">
        <v>94</v>
      </c>
      <c r="B153" s="37">
        <f t="shared" ref="B153:H153" si="32">B154</f>
        <v>0</v>
      </c>
      <c r="C153" s="37">
        <f t="shared" si="32"/>
        <v>0</v>
      </c>
      <c r="D153" s="37">
        <f>D154</f>
        <v>0</v>
      </c>
      <c r="E153" s="37">
        <f t="shared" si="32"/>
        <v>0</v>
      </c>
      <c r="F153" s="37">
        <f t="shared" si="32"/>
        <v>0</v>
      </c>
      <c r="G153" s="37">
        <f t="shared" si="32"/>
        <v>0</v>
      </c>
      <c r="H153" s="40">
        <f t="shared" si="32"/>
        <v>0</v>
      </c>
      <c r="I153" s="37">
        <f>I154</f>
        <v>0</v>
      </c>
    </row>
    <row r="154" spans="1:9" ht="26.25" customHeight="1" x14ac:dyDescent="0.2">
      <c r="A154" s="14" t="s">
        <v>94</v>
      </c>
      <c r="B154" s="40">
        <v>0</v>
      </c>
      <c r="C154" s="40">
        <v>0</v>
      </c>
      <c r="D154" s="40">
        <v>0</v>
      </c>
      <c r="E154" s="36">
        <v>0</v>
      </c>
      <c r="F154" s="36">
        <v>0</v>
      </c>
      <c r="G154" s="75">
        <v>0</v>
      </c>
      <c r="H154" s="36">
        <v>0</v>
      </c>
      <c r="I154" s="40">
        <v>0</v>
      </c>
    </row>
    <row r="155" spans="1:9" ht="21" customHeight="1" x14ac:dyDescent="0.2">
      <c r="A155" s="23" t="s">
        <v>65</v>
      </c>
      <c r="B155" s="39">
        <f>B109+B118+B119+B120+B126+B131+B134+B140+B143+B148+B153</f>
        <v>4913937.6999999993</v>
      </c>
      <c r="C155" s="39">
        <f>C109+C118+C119+C120+C126+C131+C134+C140+C143+C148+C153</f>
        <v>3759818.6999999997</v>
      </c>
      <c r="D155" s="39">
        <f>D109+D118+D119+D120+D126+D131+D134+D140+D143+D148+D153</f>
        <v>2871136.9</v>
      </c>
      <c r="E155" s="38">
        <f>$D:$D/$B:$B*100</f>
        <v>58.428435102056753</v>
      </c>
      <c r="F155" s="38">
        <f>$D:$D/$C:$C*100</f>
        <v>76.363706047847472</v>
      </c>
      <c r="G155" s="39">
        <f>G109+G118+G119+G120+G126+G131+G134+G140+G143+G148+G153</f>
        <v>2970431.0999999996</v>
      </c>
      <c r="H155" s="46">
        <f>$D:$D/$G:$G*100</f>
        <v>96.657246148547273</v>
      </c>
      <c r="I155" s="39">
        <f>I109+I118+I119+I120+I126+I131+I134+I140+I143+I148+I153</f>
        <v>333701.30000000005</v>
      </c>
    </row>
    <row r="156" spans="1:9" ht="24" customHeight="1" x14ac:dyDescent="0.2">
      <c r="A156" s="16" t="s">
        <v>66</v>
      </c>
      <c r="B156" s="39">
        <f>B107-B155</f>
        <v>-817955.89999999898</v>
      </c>
      <c r="C156" s="39">
        <f>C107-C155</f>
        <v>-911279.70000000019</v>
      </c>
      <c r="D156" s="39">
        <f>D107-D155</f>
        <v>-419117.19999999972</v>
      </c>
      <c r="E156" s="39"/>
      <c r="F156" s="39"/>
      <c r="G156" s="39">
        <f>G107-G155</f>
        <v>-136632.99999999907</v>
      </c>
      <c r="H156" s="47"/>
      <c r="I156" s="39">
        <f>I107-I155</f>
        <v>-82939.600000000035</v>
      </c>
    </row>
    <row r="157" spans="1:9" ht="30" customHeight="1" x14ac:dyDescent="0.2">
      <c r="A157" s="3" t="s">
        <v>67</v>
      </c>
      <c r="B157" s="40" t="s">
        <v>160</v>
      </c>
      <c r="C157" s="40"/>
      <c r="D157" s="40" t="s">
        <v>171</v>
      </c>
      <c r="E157" s="40"/>
      <c r="F157" s="40"/>
      <c r="G157" s="40"/>
      <c r="H157" s="40"/>
      <c r="I157" s="40"/>
    </row>
    <row r="158" spans="1:9" ht="17.25" customHeight="1" x14ac:dyDescent="0.25">
      <c r="A158" s="7" t="s">
        <v>68</v>
      </c>
      <c r="B158" s="37">
        <f>SUM(B160,B161)</f>
        <v>818055</v>
      </c>
      <c r="C158" s="40"/>
      <c r="D158" s="37">
        <f>SUM(D160,D161)</f>
        <v>398937.8</v>
      </c>
      <c r="E158" s="40"/>
      <c r="F158" s="40"/>
      <c r="G158" s="79"/>
      <c r="H158" s="48"/>
      <c r="I158" s="37">
        <f>SUM(I160,I161)</f>
        <v>-7238.7999999999993</v>
      </c>
    </row>
    <row r="159" spans="1:9" x14ac:dyDescent="0.2">
      <c r="A159" s="3" t="s">
        <v>7</v>
      </c>
      <c r="B159" s="40"/>
      <c r="C159" s="40"/>
      <c r="D159" s="40"/>
      <c r="E159" s="40"/>
      <c r="F159" s="40"/>
      <c r="G159" s="40"/>
      <c r="H159" s="48"/>
      <c r="I159" s="40"/>
    </row>
    <row r="160" spans="1:9" ht="18" customHeight="1" x14ac:dyDescent="0.2">
      <c r="A160" s="8" t="s">
        <v>69</v>
      </c>
      <c r="B160" s="40">
        <v>762231.5</v>
      </c>
      <c r="C160" s="40"/>
      <c r="D160" s="40">
        <v>378337.8</v>
      </c>
      <c r="E160" s="40"/>
      <c r="F160" s="40"/>
      <c r="G160" s="40"/>
      <c r="H160" s="48"/>
      <c r="I160" s="40">
        <v>20752.400000000001</v>
      </c>
    </row>
    <row r="161" spans="1:9" x14ac:dyDescent="0.2">
      <c r="A161" s="3" t="s">
        <v>70</v>
      </c>
      <c r="B161" s="40">
        <v>55823.5</v>
      </c>
      <c r="C161" s="40"/>
      <c r="D161" s="40">
        <v>20600</v>
      </c>
      <c r="E161" s="40"/>
      <c r="F161" s="40"/>
      <c r="G161" s="40"/>
      <c r="H161" s="48"/>
      <c r="I161" s="40">
        <v>-27991.200000000001</v>
      </c>
    </row>
    <row r="162" spans="1:9" hidden="1" x14ac:dyDescent="0.2">
      <c r="A162" s="4" t="s">
        <v>92</v>
      </c>
      <c r="B162" s="41"/>
      <c r="C162" s="41"/>
      <c r="D162" s="41"/>
      <c r="E162" s="41"/>
      <c r="F162" s="41"/>
      <c r="G162" s="41"/>
      <c r="H162" s="49"/>
      <c r="I162" s="41"/>
    </row>
    <row r="163" spans="1:9" ht="12" customHeight="1" x14ac:dyDescent="0.25">
      <c r="A163" s="17"/>
    </row>
    <row r="164" spans="1:9" hidden="1" x14ac:dyDescent="0.25">
      <c r="A164" s="18"/>
      <c r="B164" s="80"/>
    </row>
    <row r="165" spans="1:9" ht="31.5" hidden="1" x14ac:dyDescent="0.25">
      <c r="A165" s="19" t="s">
        <v>100</v>
      </c>
      <c r="B165" s="43"/>
      <c r="C165" s="43"/>
      <c r="D165" s="43"/>
      <c r="E165" s="43"/>
      <c r="F165" s="43"/>
      <c r="G165" s="43"/>
      <c r="H165" s="43" t="s">
        <v>89</v>
      </c>
      <c r="I165" s="43"/>
    </row>
    <row r="166" spans="1:9" x14ac:dyDescent="0.25">
      <c r="A166" s="18"/>
      <c r="B166" s="43"/>
      <c r="C166" s="43"/>
      <c r="D166" s="43"/>
      <c r="E166" s="43"/>
      <c r="F166" s="43"/>
      <c r="G166" s="43"/>
      <c r="H166" s="43"/>
      <c r="I166" s="43"/>
    </row>
    <row r="168" spans="1:9" x14ac:dyDescent="0.25">
      <c r="A168" s="21" t="s">
        <v>93</v>
      </c>
    </row>
  </sheetData>
  <mergeCells count="14">
    <mergeCell ref="A108:I108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2024-10-02T05:44:04Z</cp:lastPrinted>
  <dcterms:created xsi:type="dcterms:W3CDTF">2010-09-10T01:16:58Z</dcterms:created>
  <dcterms:modified xsi:type="dcterms:W3CDTF">2024-10-02T05:44:08Z</dcterms:modified>
</cp:coreProperties>
</file>