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06.05.2024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C59" i="1" l="1"/>
  <c r="E11" i="1"/>
  <c r="G90" i="1" l="1"/>
  <c r="C90" i="1"/>
  <c r="D90" i="1"/>
  <c r="H91" i="1"/>
  <c r="C92" i="1"/>
  <c r="D92" i="1"/>
  <c r="B92" i="1"/>
  <c r="B90" i="1" s="1"/>
  <c r="E105" i="1" l="1"/>
  <c r="E85" i="1"/>
  <c r="E83" i="1"/>
  <c r="D59" i="1" l="1"/>
  <c r="I59" i="1"/>
  <c r="I9" i="1" l="1"/>
  <c r="G9" i="1"/>
  <c r="I57" i="1" l="1"/>
  <c r="G59" i="1"/>
  <c r="H59" i="1" s="1"/>
  <c r="G57" i="1"/>
  <c r="D57" i="1"/>
  <c r="C57" i="1"/>
  <c r="F59" i="1"/>
  <c r="B59" i="1"/>
  <c r="H53" i="1"/>
  <c r="C9" i="1"/>
  <c r="E59" i="1" l="1"/>
  <c r="H52" i="1"/>
  <c r="H71" i="1"/>
  <c r="H99" i="1"/>
  <c r="H101" i="1"/>
  <c r="H124" i="1"/>
  <c r="H123" i="1"/>
  <c r="H127" i="1"/>
  <c r="H126" i="1"/>
  <c r="H145" i="1"/>
  <c r="H144" i="1"/>
  <c r="H143" i="1"/>
  <c r="D157" i="1" l="1"/>
  <c r="B157" i="1"/>
  <c r="E127" i="1" l="1"/>
  <c r="E126" i="1"/>
  <c r="H90" i="1"/>
  <c r="H83" i="1" l="1"/>
  <c r="H51" i="1"/>
  <c r="E17" i="1" l="1"/>
  <c r="E16" i="1"/>
  <c r="E20" i="1" l="1"/>
  <c r="F150" i="1" l="1"/>
  <c r="E150" i="1"/>
  <c r="I147" i="1" l="1"/>
  <c r="G147" i="1"/>
  <c r="C147" i="1"/>
  <c r="D147" i="1"/>
  <c r="B147" i="1"/>
  <c r="D33" i="1" l="1"/>
  <c r="C44" i="1" l="1"/>
  <c r="D44" i="1"/>
  <c r="G44" i="1"/>
  <c r="I44" i="1"/>
  <c r="B44" i="1"/>
  <c r="G63" i="1"/>
  <c r="I63" i="1"/>
  <c r="H44" i="1" l="1"/>
  <c r="F44" i="1"/>
  <c r="E44" i="1"/>
  <c r="I157" i="1" l="1"/>
  <c r="D9" i="1" l="1"/>
  <c r="B9" i="1"/>
  <c r="H15" i="1" l="1"/>
  <c r="E15" i="1"/>
  <c r="I152" i="1" l="1"/>
  <c r="I142" i="1"/>
  <c r="I139" i="1"/>
  <c r="I133" i="1"/>
  <c r="I130" i="1"/>
  <c r="I125" i="1"/>
  <c r="I119" i="1"/>
  <c r="I108" i="1"/>
  <c r="I97" i="1"/>
  <c r="I96" i="1" s="1"/>
  <c r="I41" i="1"/>
  <c r="I36" i="1"/>
  <c r="I33" i="1"/>
  <c r="I31" i="1" s="1"/>
  <c r="I24" i="1"/>
  <c r="I23" i="1" s="1"/>
  <c r="I18" i="1"/>
  <c r="I7" i="1"/>
  <c r="E51" i="1"/>
  <c r="F51" i="1"/>
  <c r="I154" i="1" l="1"/>
  <c r="I95" i="1"/>
  <c r="I106" i="1" s="1"/>
  <c r="F52" i="1"/>
  <c r="H40" i="1"/>
  <c r="I155" i="1" l="1"/>
  <c r="E49" i="1"/>
  <c r="H47" i="1"/>
  <c r="C63" i="1" l="1"/>
  <c r="C41" i="1"/>
  <c r="C36" i="1"/>
  <c r="C33" i="1"/>
  <c r="C31" i="1" s="1"/>
  <c r="C24" i="1"/>
  <c r="C23" i="1" s="1"/>
  <c r="C18" i="1"/>
  <c r="C7" i="1"/>
  <c r="C95" i="1" l="1"/>
  <c r="D41" i="1"/>
  <c r="B57" i="1" l="1"/>
  <c r="G119" i="1" l="1"/>
  <c r="C119" i="1"/>
  <c r="D119" i="1"/>
  <c r="B119" i="1"/>
  <c r="G24" i="1"/>
  <c r="D24" i="1"/>
  <c r="D23" i="1" s="1"/>
  <c r="G130" i="1" l="1"/>
  <c r="H26" i="1" l="1"/>
  <c r="H25" i="1"/>
  <c r="F129" i="1" l="1"/>
  <c r="E29" i="1"/>
  <c r="B108" i="1" l="1"/>
  <c r="C108" i="1"/>
  <c r="D108" i="1"/>
  <c r="G108" i="1"/>
  <c r="E129" i="1" l="1"/>
  <c r="F78" i="1" l="1"/>
  <c r="F26" i="1" l="1"/>
  <c r="E26" i="1"/>
  <c r="H151" i="1"/>
  <c r="H149" i="1"/>
  <c r="H122" i="1"/>
  <c r="H118" i="1"/>
  <c r="H117" i="1"/>
  <c r="H30" i="1"/>
  <c r="E66" i="1"/>
  <c r="F30" i="1"/>
  <c r="G36" i="1" l="1"/>
  <c r="D36" i="1"/>
  <c r="B36" i="1"/>
  <c r="H46" i="1"/>
  <c r="E39" i="1"/>
  <c r="H86" i="1" l="1"/>
  <c r="H78" i="1"/>
  <c r="H77" i="1"/>
  <c r="H76" i="1"/>
  <c r="H72" i="1"/>
  <c r="H66" i="1"/>
  <c r="H65" i="1"/>
  <c r="H64" i="1"/>
  <c r="F64" i="1" l="1"/>
  <c r="G23" i="1"/>
  <c r="E30" i="1"/>
  <c r="H119" i="1" l="1"/>
  <c r="B24" i="1"/>
  <c r="B23" i="1" s="1"/>
  <c r="H28" i="1"/>
  <c r="H14" i="1"/>
  <c r="F14" i="1"/>
  <c r="E14" i="1"/>
  <c r="H24" i="1" l="1"/>
  <c r="E24" i="1"/>
  <c r="F24" i="1"/>
  <c r="D142" i="1"/>
  <c r="C142" i="1"/>
  <c r="B142" i="1"/>
  <c r="G142" i="1"/>
  <c r="F23" i="1" l="1"/>
  <c r="E23" i="1"/>
  <c r="H23" i="1"/>
  <c r="E115" i="1"/>
  <c r="E112" i="1"/>
  <c r="H104" i="1"/>
  <c r="F83" i="1"/>
  <c r="F76" i="1"/>
  <c r="F72" i="1"/>
  <c r="E64" i="1"/>
  <c r="E110" i="1" l="1"/>
  <c r="H11" i="1" l="1"/>
  <c r="E79" i="1" l="1"/>
  <c r="B63" i="1"/>
  <c r="D63" i="1"/>
  <c r="E76" i="1"/>
  <c r="C130" i="1"/>
  <c r="D130" i="1"/>
  <c r="B130" i="1"/>
  <c r="E131" i="1"/>
  <c r="E8" i="1"/>
  <c r="F8" i="1"/>
  <c r="H8" i="1"/>
  <c r="B7" i="1"/>
  <c r="D7" i="1"/>
  <c r="G7" i="1"/>
  <c r="F11" i="1"/>
  <c r="E12" i="1"/>
  <c r="H12" i="1"/>
  <c r="E13" i="1"/>
  <c r="F13" i="1"/>
  <c r="H13" i="1"/>
  <c r="B18" i="1"/>
  <c r="D18" i="1"/>
  <c r="G18" i="1"/>
  <c r="E19" i="1"/>
  <c r="F19" i="1"/>
  <c r="H19" i="1"/>
  <c r="F20" i="1"/>
  <c r="H20" i="1"/>
  <c r="E21" i="1"/>
  <c r="F21" i="1"/>
  <c r="H21" i="1"/>
  <c r="E22" i="1"/>
  <c r="F22" i="1"/>
  <c r="H22" i="1"/>
  <c r="E25" i="1"/>
  <c r="F25" i="1"/>
  <c r="E32" i="1"/>
  <c r="F32" i="1"/>
  <c r="H32" i="1"/>
  <c r="B33" i="1"/>
  <c r="B31" i="1" s="1"/>
  <c r="D31" i="1"/>
  <c r="G33" i="1"/>
  <c r="G31" i="1" s="1"/>
  <c r="E34" i="1"/>
  <c r="F34" i="1"/>
  <c r="H34" i="1"/>
  <c r="E35" i="1"/>
  <c r="F35" i="1"/>
  <c r="H35" i="1"/>
  <c r="E37" i="1"/>
  <c r="F37" i="1"/>
  <c r="H37" i="1"/>
  <c r="B41" i="1"/>
  <c r="G41" i="1"/>
  <c r="E46" i="1"/>
  <c r="F46" i="1"/>
  <c r="E47" i="1"/>
  <c r="F47" i="1"/>
  <c r="E50" i="1"/>
  <c r="F50" i="1"/>
  <c r="H50" i="1"/>
  <c r="E52" i="1"/>
  <c r="E53" i="1"/>
  <c r="F53" i="1"/>
  <c r="E55" i="1"/>
  <c r="F55" i="1"/>
  <c r="H55" i="1"/>
  <c r="E56" i="1"/>
  <c r="F56" i="1"/>
  <c r="H56" i="1"/>
  <c r="E60" i="1"/>
  <c r="F60" i="1"/>
  <c r="H60" i="1"/>
  <c r="E62" i="1"/>
  <c r="F62" i="1"/>
  <c r="H62" i="1"/>
  <c r="E65" i="1"/>
  <c r="F65" i="1"/>
  <c r="E71" i="1"/>
  <c r="F71" i="1"/>
  <c r="E72" i="1"/>
  <c r="E77" i="1"/>
  <c r="F77" i="1"/>
  <c r="E78" i="1"/>
  <c r="B97" i="1"/>
  <c r="B96" i="1" s="1"/>
  <c r="C97" i="1"/>
  <c r="C96" i="1" s="1"/>
  <c r="D97" i="1"/>
  <c r="D96" i="1" s="1"/>
  <c r="G97" i="1"/>
  <c r="G96" i="1" s="1"/>
  <c r="E98" i="1"/>
  <c r="F98" i="1"/>
  <c r="H98" i="1"/>
  <c r="E99" i="1"/>
  <c r="E100" i="1"/>
  <c r="F100" i="1"/>
  <c r="H100" i="1"/>
  <c r="E101" i="1"/>
  <c r="H105" i="1"/>
  <c r="E109" i="1"/>
  <c r="F109" i="1"/>
  <c r="H109" i="1"/>
  <c r="F110" i="1"/>
  <c r="H110" i="1"/>
  <c r="E111" i="1"/>
  <c r="F111" i="1"/>
  <c r="H111" i="1"/>
  <c r="E113" i="1"/>
  <c r="F113" i="1"/>
  <c r="H113" i="1"/>
  <c r="E116" i="1"/>
  <c r="F116" i="1"/>
  <c r="H116" i="1"/>
  <c r="E117" i="1"/>
  <c r="F117" i="1"/>
  <c r="E118" i="1"/>
  <c r="F118" i="1"/>
  <c r="E122" i="1"/>
  <c r="F122" i="1"/>
  <c r="E123" i="1"/>
  <c r="E124" i="1"/>
  <c r="B125" i="1"/>
  <c r="C125" i="1"/>
  <c r="D125" i="1"/>
  <c r="G125" i="1"/>
  <c r="F126" i="1"/>
  <c r="F127" i="1"/>
  <c r="E128" i="1"/>
  <c r="F128" i="1"/>
  <c r="H128" i="1"/>
  <c r="E132" i="1"/>
  <c r="B133" i="1"/>
  <c r="C133" i="1"/>
  <c r="D133" i="1"/>
  <c r="G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B139" i="1"/>
  <c r="C139" i="1"/>
  <c r="D139" i="1"/>
  <c r="G139" i="1"/>
  <c r="E140" i="1"/>
  <c r="F140" i="1"/>
  <c r="H140" i="1"/>
  <c r="E141" i="1"/>
  <c r="F141" i="1"/>
  <c r="H141" i="1"/>
  <c r="E143" i="1"/>
  <c r="E144" i="1"/>
  <c r="F144" i="1"/>
  <c r="E145" i="1"/>
  <c r="F145" i="1"/>
  <c r="H148" i="1"/>
  <c r="E149" i="1"/>
  <c r="F149" i="1"/>
  <c r="E151" i="1"/>
  <c r="F151" i="1"/>
  <c r="B152" i="1"/>
  <c r="C152" i="1"/>
  <c r="D152" i="1"/>
  <c r="E152" i="1"/>
  <c r="F152" i="1"/>
  <c r="G152" i="1"/>
  <c r="H152" i="1"/>
  <c r="D95" i="1" l="1"/>
  <c r="D106" i="1" s="1"/>
  <c r="G95" i="1"/>
  <c r="G106" i="1" s="1"/>
  <c r="B95" i="1"/>
  <c r="B106" i="1" s="1"/>
  <c r="E31" i="1"/>
  <c r="F31" i="1"/>
  <c r="F33" i="1"/>
  <c r="H31" i="1"/>
  <c r="H63" i="1"/>
  <c r="E108" i="1"/>
  <c r="E57" i="1"/>
  <c r="H36" i="1"/>
  <c r="E9" i="1"/>
  <c r="E147" i="1"/>
  <c r="E142" i="1"/>
  <c r="F125" i="1"/>
  <c r="G154" i="1"/>
  <c r="F147" i="1"/>
  <c r="F142" i="1"/>
  <c r="H133" i="1"/>
  <c r="H147" i="1"/>
  <c r="C154" i="1"/>
  <c r="E119" i="1"/>
  <c r="F96" i="1"/>
  <c r="H57" i="1"/>
  <c r="B154" i="1"/>
  <c r="H7" i="1"/>
  <c r="F57" i="1"/>
  <c r="F133" i="1"/>
  <c r="E125" i="1"/>
  <c r="E97" i="1"/>
  <c r="E36" i="1"/>
  <c r="E133" i="1"/>
  <c r="F97" i="1"/>
  <c r="E139" i="1"/>
  <c r="E130" i="1"/>
  <c r="D154" i="1"/>
  <c r="E33" i="1"/>
  <c r="F36" i="1"/>
  <c r="H33" i="1"/>
  <c r="F18" i="1"/>
  <c r="F9" i="1"/>
  <c r="E7" i="1"/>
  <c r="H9" i="1"/>
  <c r="H96" i="1"/>
  <c r="F7" i="1"/>
  <c r="H108" i="1"/>
  <c r="F119" i="1"/>
  <c r="F63" i="1"/>
  <c r="E18" i="1"/>
  <c r="F139" i="1"/>
  <c r="H139" i="1"/>
  <c r="H125" i="1"/>
  <c r="E63" i="1"/>
  <c r="F108" i="1"/>
  <c r="E96" i="1"/>
  <c r="H97" i="1"/>
  <c r="H18" i="1"/>
  <c r="D155" i="1" l="1"/>
  <c r="C106" i="1"/>
  <c r="C155" i="1" s="1"/>
  <c r="G155" i="1"/>
  <c r="E154" i="1"/>
  <c r="F154" i="1"/>
  <c r="H154" i="1"/>
  <c r="B155" i="1"/>
  <c r="H95" i="1"/>
  <c r="E95" i="1"/>
  <c r="F95" i="1" l="1"/>
  <c r="H106" i="1"/>
  <c r="E106" i="1"/>
  <c r="F106" i="1"/>
</calcChain>
</file>

<file path=xl/sharedStrings.xml><?xml version="1.0" encoding="utf-8"?>
<sst xmlns="http://schemas.openxmlformats.org/spreadsheetml/2006/main" count="172" uniqueCount="170">
  <si>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</si>
  <si>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</si>
  <si>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</si>
  <si>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</si>
  <si>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</si>
  <si>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</si>
  <si>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</si>
  <si>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</si>
  <si>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</si>
  <si>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</si>
  <si>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</si>
  <si>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</si>
  <si>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</si>
  <si>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</si>
  <si>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</si>
  <si>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</si>
  <si>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</si>
  <si>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</si>
  <si>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</si>
  <si>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</si>
  <si>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</si>
  <si>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</si>
  <si>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</si>
  <si>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</si>
  <si>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</si>
  <si>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</si>
  <si>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</si>
  <si>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</si>
  <si>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</si>
  <si>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</si>
  <si>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</si>
  <si>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</si>
  <si>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</si>
  <si>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</si>
  <si>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</si>
  <si>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</si>
  <si>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</si>
  <si>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</si>
  <si>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</si>
  <si>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</si>
  <si>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</si>
  <si>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</si>
  <si>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</si>
  <si>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</si>
  <si>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</si>
  <si>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</si>
  <si>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</si>
  <si>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</si>
  <si>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</si>
  <si>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</si>
  <si>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</si>
  <si>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</si>
  <si>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</si>
  <si>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</si>
  <si>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</si>
  <si>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</si>
  <si>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</si>
  <si>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</si>
  <si>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</si>
  <si>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</si>
  <si>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</si>
  <si>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</si>
  <si>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</si>
  <si>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</si>
  <si>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</si>
  <si>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</si>
  <si>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</si>
  <si>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</si>
  <si>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</si>
  <si>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</si>
  <si>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</si>
  <si>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</si>
  <si>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</si>
  <si>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</si>
  <si>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</si>
  <si>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</si>
  <si>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</si>
  <si>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</si>
  <si>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</si>
  <si>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</si>
  <si>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</si>
  <si>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</si>
  <si>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</si>
  <si>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</si>
  <si>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</si>
  <si>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</si>
  <si>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</si>
  <si>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</si>
  <si>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</si>
  <si>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</si>
  <si>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</si>
  <si>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</si>
  <si>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</si>
  <si>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</si>
  <si>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</si>
  <si>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</si>
  <si>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</si>
  <si>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</si>
  <si>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</si>
  <si>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</si>
  <si>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</si>
  <si>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</si>
  <si>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</si>
  <si>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</si>
  <si>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</si>
  <si>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</si>
  <si>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</si>
  <si>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</si>
  <si>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</si>
  <si>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</si>
  <si>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</si>
  <si>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</si>
  <si>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</si>
  <si>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</si>
  <si>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</si>
  <si>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</si>
  <si>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</si>
  <si>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</si>
  <si>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</si>
  <si>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</si>
  <si>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</si>
  <si>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</si>
  <si>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</si>
  <si>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</si>
  <si>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</si>
  <si>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</si>
  <si>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</si>
  <si>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</si>
  <si>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</si>
  <si>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</si>
  <si>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</si>
  <si>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</si>
  <si>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</si>
  <si>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</si>
  <si>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</si>
  <si>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</si>
  <si>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</si>
  <si>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</si>
  <si>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</si>
  <si>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</si>
  <si>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</si>
  <si>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</si>
  <si>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</si>
  <si>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</si>
  <si>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</si>
  <si>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</si>
  <si>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</si>
  <si>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</si>
  <si>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</si>
  <si>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</si>
  <si>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</si>
  <si>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</si>
  <si>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</si>
  <si>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</si>
  <si>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</si>
  <si>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</si>
  <si>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</si>
  <si>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</si>
  <si>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</si>
  <si>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2023г.</t>
  </si>
  <si>
    <t>На 01.01.2024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</si>
  <si>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</si>
  <si>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</si>
  <si>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На  01.04.2024</t>
  </si>
  <si>
    <t>на 01 мая 2024 года</t>
  </si>
  <si>
    <t>План за 4 месяца 2024г.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</si>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</sst>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165" fontId="5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top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 applyProtection="1">
      <alignment vertical="top" wrapText="1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Alignment="1" applyProtection="1">
      <alignment horizontal="justify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top" wrapText="1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tabSelected="1" topLeftCell="A19" zoomScaleNormal="100" workbookViewId="0">
      <selection activeCell="G89" sqref="G89"/>
    </sheetView>
  </sheetViews>
  <sheetFormatPr defaultRowHeight="15" x14ac:dyDescent="0.25"/>
  <cols>
    <col min="1" max="1" width="44.85546875" style="21" customWidth="1"/>
    <col min="2" max="2" width="14" style="42" customWidth="1"/>
    <col min="3" max="3" width="13.7109375" style="42" customWidth="1"/>
    <col min="4" max="5" width="12.7109375" style="42" customWidth="1"/>
    <col min="6" max="6" width="11.85546875" style="42" customWidth="1"/>
    <col min="7" max="7" width="12.42578125" style="42" customWidth="1"/>
    <col min="8" max="8" width="10" style="42" customWidth="1"/>
    <col min="9" max="9" width="12.5703125" style="42" customWidth="1"/>
    <col min="10" max="13" width="9.140625" style="21"/>
    <col min="14" max="14" width="12.140625" style="21" customWidth="1"/>
    <col min="15" max="16384" width="9.140625" style="21"/>
  </cols>
  <sheetData>
    <row r="1" spans="1:16" ht="23.2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55"/>
    </row>
    <row r="2" spans="1:16" ht="19.5" customHeight="1" x14ac:dyDescent="0.25">
      <c r="A2" s="70" t="s">
        <v>164</v>
      </c>
      <c r="B2" s="70"/>
      <c r="C2" s="70"/>
      <c r="D2" s="70"/>
      <c r="E2" s="70"/>
      <c r="F2" s="70"/>
      <c r="G2" s="70"/>
      <c r="H2" s="70"/>
      <c r="I2" s="56"/>
    </row>
    <row r="3" spans="1:16" ht="5.25" hidden="1" customHeight="1" x14ac:dyDescent="0.25">
      <c r="A3" s="71" t="s">
        <v>1</v>
      </c>
      <c r="B3" s="71"/>
      <c r="C3" s="71"/>
      <c r="D3" s="71"/>
      <c r="E3" s="71"/>
      <c r="F3" s="71"/>
      <c r="G3" s="71"/>
      <c r="H3" s="71"/>
      <c r="I3" s="57"/>
    </row>
    <row r="4" spans="1:16" ht="70.5" customHeight="1" thickBot="1" x14ac:dyDescent="0.25">
      <c r="A4" s="28" t="s">
        <v>2</v>
      </c>
      <c r="B4" s="33" t="s">
        <v>3</v>
      </c>
      <c r="C4" s="33" t="s">
        <v>165</v>
      </c>
      <c r="D4" s="33" t="s">
        <v>76</v>
      </c>
      <c r="E4" s="33" t="s">
        <v>75</v>
      </c>
      <c r="F4" s="33" t="s">
        <v>77</v>
      </c>
      <c r="G4" s="33" t="s">
        <v>159</v>
      </c>
      <c r="H4" s="44" t="s">
        <v>74</v>
      </c>
      <c r="I4" s="33" t="s">
        <v>79</v>
      </c>
    </row>
    <row r="5" spans="1:16" ht="18" customHeight="1" thickBot="1" x14ac:dyDescent="0.25">
      <c r="A5" s="29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45">
        <v>8</v>
      </c>
      <c r="I5" s="58">
        <v>9</v>
      </c>
    </row>
    <row r="6" spans="1:16" ht="24.75" customHeight="1" x14ac:dyDescent="0.2">
      <c r="A6" s="72" t="s">
        <v>4</v>
      </c>
      <c r="B6" s="73"/>
      <c r="C6" s="73"/>
      <c r="D6" s="73"/>
      <c r="E6" s="73"/>
      <c r="F6" s="73"/>
      <c r="G6" s="73"/>
      <c r="H6" s="73"/>
      <c r="I6" s="74"/>
    </row>
    <row r="7" spans="1:16" ht="14.25" x14ac:dyDescent="0.2">
      <c r="A7" s="5" t="s">
        <v>5</v>
      </c>
      <c r="B7" s="35">
        <f>B8+B9</f>
        <v>533199.6</v>
      </c>
      <c r="C7" s="35">
        <f>C8+C9</f>
        <v>137333.70000000001</v>
      </c>
      <c r="D7" s="35">
        <f>D8+D9</f>
        <v>119256.4</v>
      </c>
      <c r="E7" s="35">
        <f>$D:$D/$B:$B*100</f>
        <v>22.366183320467606</v>
      </c>
      <c r="F7" s="35">
        <f>$D:$D/$C:$C*100</f>
        <v>86.836952619786672</v>
      </c>
      <c r="G7" s="35">
        <f>G8+G9</f>
        <v>114412.40000000004</v>
      </c>
      <c r="H7" s="35">
        <f>$D:$D/$G:$G*100</f>
        <v>104.23380682513429</v>
      </c>
      <c r="I7" s="35">
        <f>I8+I9</f>
        <v>29849.1</v>
      </c>
    </row>
    <row r="8" spans="1:16" ht="25.5" x14ac:dyDescent="0.2">
      <c r="A8" s="54" t="s">
        <v>6</v>
      </c>
      <c r="B8" s="37">
        <v>16938</v>
      </c>
      <c r="C8" s="37">
        <v>7450</v>
      </c>
      <c r="D8" s="37">
        <v>2829.8</v>
      </c>
      <c r="E8" s="35">
        <f>$D:$D/$B:$B*100</f>
        <v>16.706813083008619</v>
      </c>
      <c r="F8" s="35">
        <f>$D:$D/$C:$C*100</f>
        <v>37.983892617449669</v>
      </c>
      <c r="G8" s="37">
        <v>8244.1</v>
      </c>
      <c r="H8" s="35">
        <f>$D:$D/$G:$G*100</f>
        <v>34.325153746315543</v>
      </c>
      <c r="I8" s="37">
        <v>-463.1</v>
      </c>
    </row>
    <row r="9" spans="1:16" ht="12.75" customHeight="1" x14ac:dyDescent="0.2">
      <c r="A9" s="80" t="s">
        <v>78</v>
      </c>
      <c r="B9" s="77">
        <f>B11+B12+B13+B14+B15+B16+B17</f>
        <v>516261.6</v>
      </c>
      <c r="C9" s="77">
        <f>C11+C12+C13+C14+C15+C16+C17</f>
        <v>129883.70000000001</v>
      </c>
      <c r="D9" s="77">
        <f>D11+D12+D13+D14+D15+D16+D17</f>
        <v>116426.59999999999</v>
      </c>
      <c r="E9" s="75">
        <f>$D:$D/$B:$B*100</f>
        <v>22.551861304423959</v>
      </c>
      <c r="F9" s="77">
        <f>$D:$D/$C:$C*100</f>
        <v>89.639115608810016</v>
      </c>
      <c r="G9" s="77">
        <f>G11+G12+G13+G14+G15+G16+G17</f>
        <v>106168.30000000003</v>
      </c>
      <c r="H9" s="75">
        <f>$D:$D/$G:$G*100</f>
        <v>109.66230032881749</v>
      </c>
      <c r="I9" s="77">
        <f>I11+I12+I13+I14+I15+I16+I17</f>
        <v>30312.199999999997</v>
      </c>
      <c r="N9" s="31"/>
      <c r="O9" s="31"/>
      <c r="P9" s="31"/>
    </row>
    <row r="10" spans="1:16" ht="12.75" customHeight="1" x14ac:dyDescent="0.2">
      <c r="A10" s="81"/>
      <c r="B10" s="78"/>
      <c r="C10" s="78"/>
      <c r="D10" s="78"/>
      <c r="E10" s="76"/>
      <c r="F10" s="79"/>
      <c r="G10" s="78"/>
      <c r="H10" s="76"/>
      <c r="I10" s="78"/>
      <c r="N10" s="31"/>
      <c r="O10" s="31"/>
      <c r="P10" s="31"/>
    </row>
    <row r="11" spans="1:16" ht="51" customHeight="1" x14ac:dyDescent="0.2">
      <c r="A11" s="1" t="s">
        <v>83</v>
      </c>
      <c r="B11" s="40">
        <v>497204.3</v>
      </c>
      <c r="C11" s="40">
        <v>124684.8</v>
      </c>
      <c r="D11" s="40">
        <v>110341.9</v>
      </c>
      <c r="E11" s="36">
        <f t="shared" ref="E11:E26" si="0">$D:$D/$B:$B*100</f>
        <v>22.192466959758793</v>
      </c>
      <c r="F11" s="36">
        <f>$D:$D/$C:$C*100</f>
        <v>88.496673211169281</v>
      </c>
      <c r="G11" s="40">
        <v>103210.6</v>
      </c>
      <c r="H11" s="36">
        <f>$D:$D/$G:$G*100</f>
        <v>106.90946472552237</v>
      </c>
      <c r="I11" s="40">
        <v>28303.8</v>
      </c>
      <c r="N11" s="31"/>
      <c r="O11" s="31"/>
      <c r="P11" s="31"/>
    </row>
    <row r="12" spans="1:16" ht="89.25" x14ac:dyDescent="0.2">
      <c r="A12" s="2" t="s">
        <v>101</v>
      </c>
      <c r="B12" s="40">
        <v>2013.1</v>
      </c>
      <c r="C12" s="40">
        <v>498.1</v>
      </c>
      <c r="D12" s="40">
        <v>536.4</v>
      </c>
      <c r="E12" s="36">
        <f t="shared" si="0"/>
        <v>26.645472157369234</v>
      </c>
      <c r="F12" s="36">
        <v>0</v>
      </c>
      <c r="G12" s="40">
        <v>145.6</v>
      </c>
      <c r="H12" s="36">
        <f>$D:$D/$G:$G*100</f>
        <v>368.4065934065934</v>
      </c>
      <c r="I12" s="40">
        <v>516.20000000000005</v>
      </c>
      <c r="N12" s="31"/>
      <c r="O12" s="32"/>
      <c r="P12" s="31"/>
    </row>
    <row r="13" spans="1:16" ht="25.5" x14ac:dyDescent="0.2">
      <c r="A13" s="3" t="s">
        <v>84</v>
      </c>
      <c r="B13" s="40">
        <v>4437</v>
      </c>
      <c r="C13" s="40">
        <v>720</v>
      </c>
      <c r="D13" s="40">
        <v>857.6</v>
      </c>
      <c r="E13" s="36">
        <f t="shared" si="0"/>
        <v>19.328375028172189</v>
      </c>
      <c r="F13" s="36">
        <f>$D:$D/$C:$C*100</f>
        <v>119.11111111111113</v>
      </c>
      <c r="G13" s="40">
        <v>-228.9</v>
      </c>
      <c r="H13" s="36">
        <f>$D:$D/$G:$G*100</f>
        <v>-374.66142420270859</v>
      </c>
      <c r="I13" s="40">
        <v>50.8</v>
      </c>
      <c r="N13" s="31"/>
      <c r="O13" s="31"/>
      <c r="P13" s="31"/>
    </row>
    <row r="14" spans="1:16" ht="65.25" customHeight="1" x14ac:dyDescent="0.2">
      <c r="A14" s="6" t="s">
        <v>90</v>
      </c>
      <c r="B14" s="40">
        <v>8860.1</v>
      </c>
      <c r="C14" s="40">
        <v>2910.1</v>
      </c>
      <c r="D14" s="40">
        <v>3545.7</v>
      </c>
      <c r="E14" s="36">
        <f t="shared" si="0"/>
        <v>40.018735680184193</v>
      </c>
      <c r="F14" s="36">
        <f>$D:$D/$C:$C*100</f>
        <v>121.84117384282327</v>
      </c>
      <c r="G14" s="40">
        <v>2195.1</v>
      </c>
      <c r="H14" s="36">
        <f>$D:$D/$G:$G*100</f>
        <v>161.52794861281944</v>
      </c>
      <c r="I14" s="40">
        <v>1303.7</v>
      </c>
    </row>
    <row r="15" spans="1:16" ht="48.75" customHeight="1" x14ac:dyDescent="0.2">
      <c r="A15" s="25" t="s">
        <v>132</v>
      </c>
      <c r="B15" s="40">
        <v>1649.7</v>
      </c>
      <c r="C15" s="40">
        <v>620.70000000000005</v>
      </c>
      <c r="D15" s="40">
        <v>619.79999999999995</v>
      </c>
      <c r="E15" s="36">
        <f t="shared" si="0"/>
        <v>37.570467357701396</v>
      </c>
      <c r="F15" s="36">
        <v>0</v>
      </c>
      <c r="G15" s="40">
        <v>406.1</v>
      </c>
      <c r="H15" s="36">
        <f>$D:$D/$G:$G*100</f>
        <v>152.62250677173108</v>
      </c>
      <c r="I15" s="40">
        <v>-19.2</v>
      </c>
    </row>
    <row r="16" spans="1:16" ht="60" customHeight="1" x14ac:dyDescent="0.2">
      <c r="A16" s="25" t="s">
        <v>153</v>
      </c>
      <c r="B16" s="40">
        <v>1857.4</v>
      </c>
      <c r="C16" s="40">
        <v>360</v>
      </c>
      <c r="D16" s="40">
        <v>331.7</v>
      </c>
      <c r="E16" s="36">
        <f t="shared" si="0"/>
        <v>17.858296543555507</v>
      </c>
      <c r="F16" s="36">
        <v>0</v>
      </c>
      <c r="G16" s="40">
        <v>409.7</v>
      </c>
      <c r="H16" s="36">
        <v>0</v>
      </c>
      <c r="I16" s="40">
        <v>65.099999999999994</v>
      </c>
    </row>
    <row r="17" spans="1:9" ht="61.5" customHeight="1" x14ac:dyDescent="0.2">
      <c r="A17" s="25" t="s">
        <v>152</v>
      </c>
      <c r="B17" s="40">
        <v>240</v>
      </c>
      <c r="C17" s="40">
        <v>90</v>
      </c>
      <c r="D17" s="40">
        <v>193.5</v>
      </c>
      <c r="E17" s="36">
        <f t="shared" si="0"/>
        <v>80.625</v>
      </c>
      <c r="F17" s="36">
        <v>0</v>
      </c>
      <c r="G17" s="40">
        <v>30.1</v>
      </c>
      <c r="H17" s="36">
        <v>0</v>
      </c>
      <c r="I17" s="40">
        <v>91.8</v>
      </c>
    </row>
    <row r="18" spans="1:9" ht="39.75" customHeight="1" x14ac:dyDescent="0.2">
      <c r="A18" s="20" t="s">
        <v>95</v>
      </c>
      <c r="B18" s="59">
        <f>B19+B20+B21+B22</f>
        <v>65533.299999999996</v>
      </c>
      <c r="C18" s="59">
        <f>C19+C20+C21+C22</f>
        <v>16877.2</v>
      </c>
      <c r="D18" s="59">
        <f>D19+D20+D21+D22</f>
        <v>16809.100000000002</v>
      </c>
      <c r="E18" s="35">
        <f t="shared" si="0"/>
        <v>25.649707858447542</v>
      </c>
      <c r="F18" s="35">
        <f t="shared" ref="F18:F26" si="1">$D:$D/$C:$C*100</f>
        <v>99.59649704927358</v>
      </c>
      <c r="G18" s="59">
        <f>G19+G20+G21+G22</f>
        <v>20178.600000000002</v>
      </c>
      <c r="H18" s="35">
        <f t="shared" ref="H18:H26" si="2">$D:$D/$G:$G*100</f>
        <v>83.30161656408275</v>
      </c>
      <c r="I18" s="59">
        <f>I19+I20+I21+I22</f>
        <v>0</v>
      </c>
    </row>
    <row r="19" spans="1:9" ht="37.5" customHeight="1" x14ac:dyDescent="0.2">
      <c r="A19" s="8" t="s">
        <v>96</v>
      </c>
      <c r="B19" s="40">
        <v>34190.5</v>
      </c>
      <c r="C19" s="40">
        <v>8416</v>
      </c>
      <c r="D19" s="40">
        <v>8242.2000000000007</v>
      </c>
      <c r="E19" s="36">
        <f t="shared" si="0"/>
        <v>24.106696304529038</v>
      </c>
      <c r="F19" s="36">
        <f t="shared" si="1"/>
        <v>97.934885931558952</v>
      </c>
      <c r="G19" s="40">
        <v>10371.4</v>
      </c>
      <c r="H19" s="36">
        <f t="shared" si="2"/>
        <v>79.470466860790253</v>
      </c>
      <c r="I19" s="40">
        <v>1</v>
      </c>
    </row>
    <row r="20" spans="1:9" ht="56.25" customHeight="1" x14ac:dyDescent="0.2">
      <c r="A20" s="8" t="s">
        <v>97</v>
      </c>
      <c r="B20" s="40">
        <v>164.5</v>
      </c>
      <c r="C20" s="40">
        <v>36.799999999999997</v>
      </c>
      <c r="D20" s="40">
        <v>43.4</v>
      </c>
      <c r="E20" s="36">
        <f t="shared" si="0"/>
        <v>26.382978723404253</v>
      </c>
      <c r="F20" s="36">
        <f t="shared" si="1"/>
        <v>117.93478260869566</v>
      </c>
      <c r="G20" s="40">
        <v>47.6</v>
      </c>
      <c r="H20" s="36">
        <f t="shared" si="2"/>
        <v>91.17647058823529</v>
      </c>
      <c r="I20" s="40">
        <v>0</v>
      </c>
    </row>
    <row r="21" spans="1:9" ht="55.5" customHeight="1" x14ac:dyDescent="0.2">
      <c r="A21" s="8" t="s">
        <v>98</v>
      </c>
      <c r="B21" s="40">
        <v>35462.199999999997</v>
      </c>
      <c r="C21" s="40">
        <v>9448.1</v>
      </c>
      <c r="D21" s="40">
        <v>9434.1</v>
      </c>
      <c r="E21" s="36">
        <f t="shared" si="0"/>
        <v>26.60325642515129</v>
      </c>
      <c r="F21" s="36">
        <f t="shared" si="1"/>
        <v>99.851822059461696</v>
      </c>
      <c r="G21" s="40">
        <v>11044.2</v>
      </c>
      <c r="H21" s="36">
        <f t="shared" si="2"/>
        <v>85.421307111425008</v>
      </c>
      <c r="I21" s="40">
        <v>34.6</v>
      </c>
    </row>
    <row r="22" spans="1:9" ht="54" customHeight="1" x14ac:dyDescent="0.2">
      <c r="A22" s="8" t="s">
        <v>99</v>
      </c>
      <c r="B22" s="40">
        <v>-4283.8999999999996</v>
      </c>
      <c r="C22" s="40">
        <v>-1023.7</v>
      </c>
      <c r="D22" s="40">
        <v>-910.6</v>
      </c>
      <c r="E22" s="36">
        <f t="shared" si="0"/>
        <v>21.25633184714863</v>
      </c>
      <c r="F22" s="36">
        <f t="shared" si="1"/>
        <v>88.951841359773368</v>
      </c>
      <c r="G22" s="40">
        <v>-1284.5999999999999</v>
      </c>
      <c r="H22" s="36">
        <f t="shared" si="2"/>
        <v>70.885878872800873</v>
      </c>
      <c r="I22" s="40">
        <v>-35.6</v>
      </c>
    </row>
    <row r="23" spans="1:9" ht="14.25" x14ac:dyDescent="0.2">
      <c r="A23" s="7" t="s">
        <v>8</v>
      </c>
      <c r="B23" s="59">
        <f>B24+B28+B29+B30</f>
        <v>125609.5</v>
      </c>
      <c r="C23" s="59">
        <f>C24+C28+C29+C30</f>
        <v>39759.9</v>
      </c>
      <c r="D23" s="59">
        <f>D24+D28+D29+D30</f>
        <v>44988.800000000003</v>
      </c>
      <c r="E23" s="35">
        <f t="shared" si="0"/>
        <v>35.816399237318834</v>
      </c>
      <c r="F23" s="35">
        <f t="shared" si="1"/>
        <v>113.15119001808355</v>
      </c>
      <c r="G23" s="59">
        <f t="shared" ref="G23" si="3">G24+G28+G29+G30</f>
        <v>50263</v>
      </c>
      <c r="H23" s="35">
        <f t="shared" si="2"/>
        <v>89.506794262180932</v>
      </c>
      <c r="I23" s="59">
        <f>I24+I28+I29+I30</f>
        <v>12670.4</v>
      </c>
    </row>
    <row r="24" spans="1:9" ht="27.75" customHeight="1" x14ac:dyDescent="0.2">
      <c r="A24" s="26" t="s">
        <v>133</v>
      </c>
      <c r="B24" s="59">
        <f>SUM(B25:B26)</f>
        <v>107219.2</v>
      </c>
      <c r="C24" s="59">
        <f>SUM(C25:C26)</f>
        <v>30284</v>
      </c>
      <c r="D24" s="59">
        <f>SUM(D25:D27)</f>
        <v>28134.400000000001</v>
      </c>
      <c r="E24" s="36">
        <f t="shared" si="0"/>
        <v>26.240076404226109</v>
      </c>
      <c r="F24" s="36">
        <f t="shared" si="1"/>
        <v>92.901862369568093</v>
      </c>
      <c r="G24" s="59">
        <f>SUM(G25:G27)</f>
        <v>42940.4</v>
      </c>
      <c r="H24" s="35">
        <f t="shared" si="2"/>
        <v>65.519650492310276</v>
      </c>
      <c r="I24" s="59">
        <f>SUM(I25:I27)</f>
        <v>6160.2</v>
      </c>
    </row>
    <row r="25" spans="1:9" ht="27.75" customHeight="1" x14ac:dyDescent="0.2">
      <c r="A25" s="3" t="s">
        <v>134</v>
      </c>
      <c r="B25" s="40">
        <v>63385.2</v>
      </c>
      <c r="C25" s="40">
        <v>17400</v>
      </c>
      <c r="D25" s="40">
        <v>16816.5</v>
      </c>
      <c r="E25" s="36">
        <f t="shared" si="0"/>
        <v>26.530641222241158</v>
      </c>
      <c r="F25" s="36">
        <f t="shared" si="1"/>
        <v>96.646551724137936</v>
      </c>
      <c r="G25" s="40">
        <v>22080.400000000001</v>
      </c>
      <c r="H25" s="36">
        <f t="shared" si="2"/>
        <v>76.160305066937184</v>
      </c>
      <c r="I25" s="40">
        <v>5559.5</v>
      </c>
    </row>
    <row r="26" spans="1:9" ht="42.75" customHeight="1" x14ac:dyDescent="0.2">
      <c r="A26" s="27" t="s">
        <v>135</v>
      </c>
      <c r="B26" s="40">
        <v>43834</v>
      </c>
      <c r="C26" s="40">
        <v>12884</v>
      </c>
      <c r="D26" s="40">
        <v>11317.9</v>
      </c>
      <c r="E26" s="36">
        <f t="shared" si="0"/>
        <v>25.81991148423598</v>
      </c>
      <c r="F26" s="36">
        <f t="shared" si="1"/>
        <v>87.844613474076368</v>
      </c>
      <c r="G26" s="40">
        <v>20860</v>
      </c>
      <c r="H26" s="36">
        <f t="shared" si="2"/>
        <v>54.256471716203258</v>
      </c>
      <c r="I26" s="40">
        <v>600.70000000000005</v>
      </c>
    </row>
    <row r="27" spans="1:9" ht="42.75" customHeight="1" x14ac:dyDescent="0.2">
      <c r="A27" s="27" t="s">
        <v>145</v>
      </c>
      <c r="B27" s="40">
        <v>0</v>
      </c>
      <c r="C27" s="40">
        <v>0</v>
      </c>
      <c r="D27" s="40">
        <v>0</v>
      </c>
      <c r="E27" s="36">
        <v>0</v>
      </c>
      <c r="F27" s="36">
        <v>0</v>
      </c>
      <c r="G27" s="40">
        <v>0</v>
      </c>
      <c r="H27" s="36">
        <v>0</v>
      </c>
      <c r="I27" s="40">
        <v>0</v>
      </c>
    </row>
    <row r="28" spans="1:9" x14ac:dyDescent="0.2">
      <c r="A28" s="3" t="s">
        <v>9</v>
      </c>
      <c r="B28" s="40">
        <v>0</v>
      </c>
      <c r="C28" s="40">
        <v>0</v>
      </c>
      <c r="D28" s="40">
        <v>19.2</v>
      </c>
      <c r="E28" s="36">
        <v>0</v>
      </c>
      <c r="F28" s="36">
        <v>0</v>
      </c>
      <c r="G28" s="40">
        <v>-401.9</v>
      </c>
      <c r="H28" s="36">
        <f>$D:$D/$G:$G*100</f>
        <v>-4.7773077880069668</v>
      </c>
      <c r="I28" s="40">
        <v>5</v>
      </c>
    </row>
    <row r="29" spans="1:9" x14ac:dyDescent="0.2">
      <c r="A29" s="3" t="s">
        <v>10</v>
      </c>
      <c r="B29" s="40">
        <v>15.9</v>
      </c>
      <c r="C29" s="40">
        <v>15.9</v>
      </c>
      <c r="D29" s="40">
        <v>191.7</v>
      </c>
      <c r="E29" s="36">
        <f t="shared" ref="E29:E37" si="4">$D:$D/$B:$B*100</f>
        <v>1205.6603773584905</v>
      </c>
      <c r="F29" s="36">
        <v>0</v>
      </c>
      <c r="G29" s="40">
        <v>14.8</v>
      </c>
      <c r="H29" s="36">
        <v>0</v>
      </c>
      <c r="I29" s="40">
        <v>0</v>
      </c>
    </row>
    <row r="30" spans="1:9" ht="25.5" x14ac:dyDescent="0.2">
      <c r="A30" s="3" t="s">
        <v>136</v>
      </c>
      <c r="B30" s="40">
        <v>18374.400000000001</v>
      </c>
      <c r="C30" s="40">
        <v>9460</v>
      </c>
      <c r="D30" s="40">
        <v>16643.5</v>
      </c>
      <c r="E30" s="36">
        <f t="shared" si="4"/>
        <v>90.57982845698362</v>
      </c>
      <c r="F30" s="36">
        <f t="shared" ref="F30:F37" si="5">$D:$D/$C:$C*100</f>
        <v>175.93551797040169</v>
      </c>
      <c r="G30" s="40">
        <v>7709.7</v>
      </c>
      <c r="H30" s="36">
        <f t="shared" ref="H30:H37" si="6">$D:$D/$G:$G*100</f>
        <v>215.87740119589606</v>
      </c>
      <c r="I30" s="40">
        <v>6505.2</v>
      </c>
    </row>
    <row r="31" spans="1:9" ht="14.25" x14ac:dyDescent="0.2">
      <c r="A31" s="7" t="s">
        <v>137</v>
      </c>
      <c r="B31" s="37">
        <f>SUM(B32+B33)</f>
        <v>33579.599999999999</v>
      </c>
      <c r="C31" s="37">
        <f>SUM(C32+C33)</f>
        <v>9280</v>
      </c>
      <c r="D31" s="37">
        <f t="shared" ref="D31" si="7">SUM(D32+D33)</f>
        <v>4173.6000000000004</v>
      </c>
      <c r="E31" s="35">
        <f t="shared" si="4"/>
        <v>12.428974734660331</v>
      </c>
      <c r="F31" s="35">
        <f t="shared" si="5"/>
        <v>44.974137931034484</v>
      </c>
      <c r="G31" s="37">
        <f t="shared" ref="G31" si="8">SUM(G32+G33)</f>
        <v>5518.7</v>
      </c>
      <c r="H31" s="35">
        <f t="shared" si="6"/>
        <v>75.626506242412177</v>
      </c>
      <c r="I31" s="37">
        <f t="shared" ref="I31" si="9">SUM(I32+I33)</f>
        <v>571.1</v>
      </c>
    </row>
    <row r="32" spans="1:9" x14ac:dyDescent="0.2">
      <c r="A32" s="3" t="s">
        <v>11</v>
      </c>
      <c r="B32" s="40">
        <v>18398.7</v>
      </c>
      <c r="C32" s="40">
        <v>3800</v>
      </c>
      <c r="D32" s="40">
        <v>3200.3</v>
      </c>
      <c r="E32" s="36">
        <f t="shared" si="4"/>
        <v>17.39416371808878</v>
      </c>
      <c r="F32" s="36">
        <f t="shared" si="5"/>
        <v>84.218421052631584</v>
      </c>
      <c r="G32" s="40">
        <v>1520.6</v>
      </c>
      <c r="H32" s="36">
        <f t="shared" si="6"/>
        <v>210.46297514139155</v>
      </c>
      <c r="I32" s="40">
        <v>526.70000000000005</v>
      </c>
    </row>
    <row r="33" spans="1:9" ht="14.25" x14ac:dyDescent="0.2">
      <c r="A33" s="7" t="s">
        <v>105</v>
      </c>
      <c r="B33" s="37">
        <f t="shared" ref="B33:G33" si="10">SUM(B34:B35)</f>
        <v>15180.9</v>
      </c>
      <c r="C33" s="37">
        <f t="shared" ref="C33" si="11">SUM(C34:C35)</f>
        <v>5480</v>
      </c>
      <c r="D33" s="37">
        <f t="shared" si="10"/>
        <v>973.30000000000007</v>
      </c>
      <c r="E33" s="35">
        <f t="shared" si="4"/>
        <v>6.411345835885883</v>
      </c>
      <c r="F33" s="35">
        <f t="shared" si="5"/>
        <v>17.76094890510949</v>
      </c>
      <c r="G33" s="37">
        <f t="shared" si="10"/>
        <v>3998.1</v>
      </c>
      <c r="H33" s="35">
        <f t="shared" si="6"/>
        <v>24.344063430129314</v>
      </c>
      <c r="I33" s="37">
        <f t="shared" ref="I33" si="12">SUM(I34:I35)</f>
        <v>44.400000000000006</v>
      </c>
    </row>
    <row r="34" spans="1:9" x14ac:dyDescent="0.2">
      <c r="A34" s="3" t="s">
        <v>103</v>
      </c>
      <c r="B34" s="40">
        <v>9734.4</v>
      </c>
      <c r="C34" s="40">
        <v>4550</v>
      </c>
      <c r="D34" s="40">
        <v>-66.900000000000006</v>
      </c>
      <c r="E34" s="36">
        <f t="shared" si="4"/>
        <v>-0.68725345167652874</v>
      </c>
      <c r="F34" s="36">
        <f t="shared" si="5"/>
        <v>-1.4703296703296704</v>
      </c>
      <c r="G34" s="40">
        <v>3153.2</v>
      </c>
      <c r="H34" s="36">
        <f t="shared" si="6"/>
        <v>-2.1216541925662824</v>
      </c>
      <c r="I34" s="40">
        <v>-11.7</v>
      </c>
    </row>
    <row r="35" spans="1:9" x14ac:dyDescent="0.2">
      <c r="A35" s="3" t="s">
        <v>104</v>
      </c>
      <c r="B35" s="40">
        <v>5446.5</v>
      </c>
      <c r="C35" s="40">
        <v>930</v>
      </c>
      <c r="D35" s="40">
        <v>1040.2</v>
      </c>
      <c r="E35" s="36">
        <f t="shared" si="4"/>
        <v>19.098503626181955</v>
      </c>
      <c r="F35" s="36">
        <f t="shared" si="5"/>
        <v>111.84946236559141</v>
      </c>
      <c r="G35" s="40">
        <v>844.9</v>
      </c>
      <c r="H35" s="36">
        <f t="shared" si="6"/>
        <v>123.11516155758078</v>
      </c>
      <c r="I35" s="40">
        <v>56.1</v>
      </c>
    </row>
    <row r="36" spans="1:9" ht="14.25" x14ac:dyDescent="0.2">
      <c r="A36" s="5" t="s">
        <v>12</v>
      </c>
      <c r="B36" s="59">
        <f>SUM(B37,B39,B40)</f>
        <v>16750.2</v>
      </c>
      <c r="C36" s="59">
        <f>SUM(C37,C39,C40)</f>
        <v>5265.2</v>
      </c>
      <c r="D36" s="59">
        <f t="shared" ref="D36" si="13">SUM(D37,D39,D40)</f>
        <v>4508.8</v>
      </c>
      <c r="E36" s="35">
        <f t="shared" si="4"/>
        <v>26.917887547611375</v>
      </c>
      <c r="F36" s="35">
        <f t="shared" si="5"/>
        <v>85.633974018080991</v>
      </c>
      <c r="G36" s="59">
        <f>SUM(G37,G39,G40)</f>
        <v>4817.2</v>
      </c>
      <c r="H36" s="35">
        <f t="shared" si="6"/>
        <v>93.59794071244707</v>
      </c>
      <c r="I36" s="59">
        <f t="shared" ref="I36" si="14">SUM(I37,I39,I40)</f>
        <v>1355.8</v>
      </c>
    </row>
    <row r="37" spans="1:9" ht="24.75" customHeight="1" x14ac:dyDescent="0.2">
      <c r="A37" s="3" t="s">
        <v>13</v>
      </c>
      <c r="B37" s="40">
        <v>16685.2</v>
      </c>
      <c r="C37" s="40">
        <v>5235.2</v>
      </c>
      <c r="D37" s="40">
        <v>4493.8</v>
      </c>
      <c r="E37" s="36">
        <f t="shared" si="4"/>
        <v>26.932850670054897</v>
      </c>
      <c r="F37" s="36">
        <f t="shared" si="5"/>
        <v>85.838172371638137</v>
      </c>
      <c r="G37" s="40">
        <v>4798</v>
      </c>
      <c r="H37" s="36">
        <f t="shared" si="6"/>
        <v>93.65985827428095</v>
      </c>
      <c r="I37" s="40">
        <v>1345.8</v>
      </c>
    </row>
    <row r="38" spans="1:9" ht="12.75" hidden="1" customHeight="1" x14ac:dyDescent="0.2">
      <c r="A38" s="4" t="s">
        <v>91</v>
      </c>
      <c r="B38" s="40"/>
      <c r="C38" s="40"/>
      <c r="D38" s="40"/>
      <c r="E38" s="36"/>
      <c r="F38" s="36"/>
      <c r="G38" s="40"/>
      <c r="H38" s="36"/>
      <c r="I38" s="40"/>
    </row>
    <row r="39" spans="1:9" ht="27" customHeight="1" x14ac:dyDescent="0.2">
      <c r="A39" s="3" t="s">
        <v>14</v>
      </c>
      <c r="B39" s="40">
        <v>65</v>
      </c>
      <c r="C39" s="40">
        <v>30</v>
      </c>
      <c r="D39" s="40">
        <v>15</v>
      </c>
      <c r="E39" s="36">
        <f>$D:$D/$B:$B*100</f>
        <v>23.076923076923077</v>
      </c>
      <c r="F39" s="36">
        <v>0</v>
      </c>
      <c r="G39" s="40">
        <v>0</v>
      </c>
      <c r="H39" s="36">
        <v>0</v>
      </c>
      <c r="I39" s="40">
        <v>10</v>
      </c>
    </row>
    <row r="40" spans="1:9" ht="72" customHeight="1" x14ac:dyDescent="0.2">
      <c r="A40" s="3" t="s">
        <v>139</v>
      </c>
      <c r="B40" s="40">
        <v>0</v>
      </c>
      <c r="C40" s="40">
        <v>0</v>
      </c>
      <c r="D40" s="40">
        <v>0</v>
      </c>
      <c r="E40" s="36">
        <v>0</v>
      </c>
      <c r="F40" s="36">
        <v>0</v>
      </c>
      <c r="G40" s="40">
        <v>19.2</v>
      </c>
      <c r="H40" s="36">
        <f>$D:$D/$G:$G*100</f>
        <v>0</v>
      </c>
      <c r="I40" s="40">
        <v>0</v>
      </c>
    </row>
    <row r="41" spans="1:9" ht="25.5" x14ac:dyDescent="0.2">
      <c r="A41" s="7" t="s">
        <v>15</v>
      </c>
      <c r="B41" s="59">
        <f>$42:$42+$43:$43</f>
        <v>0</v>
      </c>
      <c r="C41" s="59">
        <f>$42:$42+$43:$43</f>
        <v>0</v>
      </c>
      <c r="D41" s="59">
        <f>$42:$42+$43:$43</f>
        <v>0</v>
      </c>
      <c r="E41" s="35">
        <v>0</v>
      </c>
      <c r="F41" s="35">
        <v>0</v>
      </c>
      <c r="G41" s="59">
        <f>$42:$42+$43:$43</f>
        <v>0</v>
      </c>
      <c r="H41" s="35">
        <v>0</v>
      </c>
      <c r="I41" s="59">
        <f>$42:$42+$43:$43</f>
        <v>0</v>
      </c>
    </row>
    <row r="42" spans="1:9" ht="25.5" x14ac:dyDescent="0.2">
      <c r="A42" s="3" t="s">
        <v>16</v>
      </c>
      <c r="B42" s="40">
        <v>0</v>
      </c>
      <c r="C42" s="40">
        <v>0</v>
      </c>
      <c r="D42" s="40">
        <v>0</v>
      </c>
      <c r="E42" s="36">
        <v>0</v>
      </c>
      <c r="F42" s="36">
        <v>0</v>
      </c>
      <c r="G42" s="40">
        <v>0</v>
      </c>
      <c r="H42" s="36">
        <v>0</v>
      </c>
      <c r="I42" s="40">
        <v>0</v>
      </c>
    </row>
    <row r="43" spans="1:9" ht="25.5" x14ac:dyDescent="0.2">
      <c r="A43" s="3" t="s">
        <v>17</v>
      </c>
      <c r="B43" s="40">
        <v>0</v>
      </c>
      <c r="C43" s="40">
        <v>0</v>
      </c>
      <c r="D43" s="40">
        <v>0</v>
      </c>
      <c r="E43" s="36">
        <v>0</v>
      </c>
      <c r="F43" s="36">
        <v>0</v>
      </c>
      <c r="G43" s="40">
        <v>0</v>
      </c>
      <c r="H43" s="36">
        <v>0</v>
      </c>
      <c r="I43" s="40">
        <v>0</v>
      </c>
    </row>
    <row r="44" spans="1:9" ht="38.25" x14ac:dyDescent="0.2">
      <c r="A44" s="7" t="s">
        <v>18</v>
      </c>
      <c r="B44" s="59">
        <f>SUM(B45:B52)</f>
        <v>91708.900000000009</v>
      </c>
      <c r="C44" s="59">
        <f t="shared" ref="C44:I44" si="15">SUM(C45:C52)</f>
        <v>32128.100000000006</v>
      </c>
      <c r="D44" s="59">
        <f t="shared" si="15"/>
        <v>39910.9</v>
      </c>
      <c r="E44" s="35">
        <f>$D:$D/$B:$B*100</f>
        <v>43.51911319403024</v>
      </c>
      <c r="F44" s="35">
        <f>$D:$D/$B:$B*100</f>
        <v>43.51911319403024</v>
      </c>
      <c r="G44" s="59">
        <f t="shared" si="15"/>
        <v>32860.400000000001</v>
      </c>
      <c r="H44" s="35">
        <f>$D:$D/$B:$B*100</f>
        <v>43.51911319403024</v>
      </c>
      <c r="I44" s="59">
        <f t="shared" si="15"/>
        <v>9077.0999999999985</v>
      </c>
    </row>
    <row r="45" spans="1:9" ht="51" x14ac:dyDescent="0.2">
      <c r="A45" s="4" t="s">
        <v>156</v>
      </c>
      <c r="B45" s="40">
        <v>0</v>
      </c>
      <c r="C45" s="40">
        <v>0</v>
      </c>
      <c r="D45" s="40">
        <v>0</v>
      </c>
      <c r="E45" s="36">
        <v>0</v>
      </c>
      <c r="F45" s="36">
        <v>0</v>
      </c>
      <c r="G45" s="40">
        <v>0</v>
      </c>
      <c r="H45" s="36">
        <v>0</v>
      </c>
      <c r="I45" s="40">
        <v>0</v>
      </c>
    </row>
    <row r="46" spans="1:9" ht="76.5" x14ac:dyDescent="0.2">
      <c r="A46" s="4" t="s">
        <v>85</v>
      </c>
      <c r="B46" s="40">
        <v>60238.8</v>
      </c>
      <c r="C46" s="40">
        <v>22214.400000000001</v>
      </c>
      <c r="D46" s="40">
        <v>21058</v>
      </c>
      <c r="E46" s="36">
        <f>$D:$D/$B:$B*100</f>
        <v>34.957535674681431</v>
      </c>
      <c r="F46" s="36">
        <f>$D:$D/$C:$C*100</f>
        <v>94.794367617401321</v>
      </c>
      <c r="G46" s="40">
        <v>21034.5</v>
      </c>
      <c r="H46" s="36">
        <f>$D:$D/$G:$G*100</f>
        <v>100.11172121990064</v>
      </c>
      <c r="I46" s="40">
        <v>1547.9</v>
      </c>
    </row>
    <row r="47" spans="1:9" ht="38.25" x14ac:dyDescent="0.2">
      <c r="A47" s="3" t="s">
        <v>109</v>
      </c>
      <c r="B47" s="40">
        <v>20470</v>
      </c>
      <c r="C47" s="40">
        <v>6273.7</v>
      </c>
      <c r="D47" s="40">
        <v>5857.9</v>
      </c>
      <c r="E47" s="36">
        <f>$D:$D/$B:$B*100</f>
        <v>28.617000488519786</v>
      </c>
      <c r="F47" s="36">
        <f>$D:$D/$C:$C*100</f>
        <v>93.372332116613805</v>
      </c>
      <c r="G47" s="40">
        <v>6973.3</v>
      </c>
      <c r="H47" s="36">
        <f>$D:$D/$G:$G*100</f>
        <v>84.004703655371188</v>
      </c>
      <c r="I47" s="40">
        <v>1506.7</v>
      </c>
    </row>
    <row r="48" spans="1:9" ht="89.25" x14ac:dyDescent="0.2">
      <c r="A48" s="3" t="s">
        <v>149</v>
      </c>
      <c r="B48" s="40">
        <v>0</v>
      </c>
      <c r="C48" s="40">
        <v>0</v>
      </c>
      <c r="D48" s="40">
        <v>0</v>
      </c>
      <c r="E48" s="36">
        <v>0</v>
      </c>
      <c r="F48" s="36">
        <v>0</v>
      </c>
      <c r="G48" s="40">
        <v>0</v>
      </c>
      <c r="H48" s="36">
        <v>0</v>
      </c>
      <c r="I48" s="40">
        <v>0</v>
      </c>
    </row>
    <row r="49" spans="1:9" ht="19.5" customHeight="1" x14ac:dyDescent="0.2">
      <c r="A49" s="3" t="s">
        <v>19</v>
      </c>
      <c r="B49" s="40">
        <v>15</v>
      </c>
      <c r="C49" s="40">
        <v>15</v>
      </c>
      <c r="D49" s="40">
        <v>9.4</v>
      </c>
      <c r="E49" s="36">
        <f>$D:$D/$B:$B*100</f>
        <v>62.666666666666671</v>
      </c>
      <c r="F49" s="36">
        <v>0</v>
      </c>
      <c r="G49" s="40">
        <v>14.9</v>
      </c>
      <c r="H49" s="36">
        <v>0</v>
      </c>
      <c r="I49" s="40">
        <v>9.4</v>
      </c>
    </row>
    <row r="50" spans="1:9" ht="46.5" customHeight="1" x14ac:dyDescent="0.2">
      <c r="A50" s="4" t="s">
        <v>80</v>
      </c>
      <c r="B50" s="40">
        <v>8986.1</v>
      </c>
      <c r="C50" s="40">
        <v>2946.4</v>
      </c>
      <c r="D50" s="40">
        <v>10483.9</v>
      </c>
      <c r="E50" s="36">
        <f>$D:$D/$B:$B*100</f>
        <v>116.66796496811742</v>
      </c>
      <c r="F50" s="36">
        <f>$D:$D/$C:$C*100</f>
        <v>355.82066250339392</v>
      </c>
      <c r="G50" s="40">
        <v>4034.3</v>
      </c>
      <c r="H50" s="36">
        <f>$D:$D/$G:$G*100</f>
        <v>259.86912227647917</v>
      </c>
      <c r="I50" s="40">
        <v>4676.8999999999996</v>
      </c>
    </row>
    <row r="51" spans="1:9" ht="119.25" customHeight="1" x14ac:dyDescent="0.2">
      <c r="A51" s="4" t="s">
        <v>150</v>
      </c>
      <c r="B51" s="40">
        <v>850</v>
      </c>
      <c r="C51" s="40">
        <v>312.39999999999998</v>
      </c>
      <c r="D51" s="40">
        <v>873.7</v>
      </c>
      <c r="E51" s="36">
        <f>$D:$D/$B:$B*100</f>
        <v>102.78823529411764</v>
      </c>
      <c r="F51" s="36">
        <f>$D:$D/$C:$C*100</f>
        <v>279.67349551856597</v>
      </c>
      <c r="G51" s="40">
        <v>341.7</v>
      </c>
      <c r="H51" s="36">
        <f>$D:$D/$G:$G*100</f>
        <v>255.6921275973076</v>
      </c>
      <c r="I51" s="40">
        <v>78.400000000000006</v>
      </c>
    </row>
    <row r="52" spans="1:9" ht="120.75" customHeight="1" x14ac:dyDescent="0.2">
      <c r="A52" s="3" t="s">
        <v>151</v>
      </c>
      <c r="B52" s="40">
        <v>1149</v>
      </c>
      <c r="C52" s="40">
        <v>366.2</v>
      </c>
      <c r="D52" s="40">
        <v>1628</v>
      </c>
      <c r="E52" s="36">
        <f>$D:$D/$B:$B*100</f>
        <v>141.68842471714532</v>
      </c>
      <c r="F52" s="36">
        <f>$D:$D/$C:$C*100</f>
        <v>444.56581103222288</v>
      </c>
      <c r="G52" s="40">
        <v>461.7</v>
      </c>
      <c r="H52" s="36">
        <f>$D:$D/$G:$G*100</f>
        <v>352.60991986138185</v>
      </c>
      <c r="I52" s="40">
        <v>1257.8</v>
      </c>
    </row>
    <row r="53" spans="1:9" ht="25.5" x14ac:dyDescent="0.2">
      <c r="A53" s="54" t="s">
        <v>20</v>
      </c>
      <c r="B53" s="37">
        <v>9000</v>
      </c>
      <c r="C53" s="37">
        <v>5305</v>
      </c>
      <c r="D53" s="37">
        <v>2518.1</v>
      </c>
      <c r="E53" s="35">
        <f>$D:$D/$B:$B*100</f>
        <v>27.978888888888886</v>
      </c>
      <c r="F53" s="35">
        <f>$D:$D/$C:$C*100</f>
        <v>47.466540999057493</v>
      </c>
      <c r="G53" s="37">
        <v>5286.4</v>
      </c>
      <c r="H53" s="35">
        <f>$D:$D/$G:$G*100</f>
        <v>47.633550242130752</v>
      </c>
      <c r="I53" s="37">
        <v>1297.2</v>
      </c>
    </row>
    <row r="54" spans="1:9" ht="25.5" x14ac:dyDescent="0.2">
      <c r="A54" s="30" t="s">
        <v>86</v>
      </c>
      <c r="B54" s="37">
        <v>0</v>
      </c>
      <c r="C54" s="37">
        <v>0</v>
      </c>
      <c r="D54" s="37">
        <v>0</v>
      </c>
      <c r="E54" s="35">
        <v>0</v>
      </c>
      <c r="F54" s="35">
        <v>0</v>
      </c>
      <c r="G54" s="37">
        <v>0</v>
      </c>
      <c r="H54" s="35">
        <v>0</v>
      </c>
      <c r="I54" s="37">
        <v>0</v>
      </c>
    </row>
    <row r="55" spans="1:9" ht="51" x14ac:dyDescent="0.2">
      <c r="A55" s="30" t="s">
        <v>102</v>
      </c>
      <c r="B55" s="37">
        <v>476.9</v>
      </c>
      <c r="C55" s="37">
        <v>126.3</v>
      </c>
      <c r="D55" s="37">
        <v>110.5</v>
      </c>
      <c r="E55" s="35">
        <f>$D:$D/$B:$B*100</f>
        <v>23.170475990773749</v>
      </c>
      <c r="F55" s="35">
        <f>$D:$D/$C:$C*100</f>
        <v>87.490102929532867</v>
      </c>
      <c r="G55" s="37">
        <v>121.2</v>
      </c>
      <c r="H55" s="35">
        <f>$D:$D/$G:$G*100</f>
        <v>91.171617161716171</v>
      </c>
      <c r="I55" s="37">
        <v>41.5</v>
      </c>
    </row>
    <row r="56" spans="1:9" ht="25.5" x14ac:dyDescent="0.2">
      <c r="A56" s="30" t="s">
        <v>87</v>
      </c>
      <c r="B56" s="37">
        <v>330</v>
      </c>
      <c r="C56" s="37">
        <v>157</v>
      </c>
      <c r="D56" s="37">
        <v>159.5</v>
      </c>
      <c r="E56" s="35">
        <f>$D:$D/$B:$B*100</f>
        <v>48.333333333333336</v>
      </c>
      <c r="F56" s="35">
        <f>$D:$D/$C:$C*100</f>
        <v>101.5923566878981</v>
      </c>
      <c r="G56" s="37">
        <v>241.5</v>
      </c>
      <c r="H56" s="35">
        <f>$D:$D/$G:$G*100</f>
        <v>66.0455486542443</v>
      </c>
      <c r="I56" s="37">
        <v>4.3</v>
      </c>
    </row>
    <row r="57" spans="1:9" ht="25.5" x14ac:dyDescent="0.2">
      <c r="A57" s="7" t="s">
        <v>21</v>
      </c>
      <c r="B57" s="59">
        <f>$58:$58+$60:$60+$62:$62</f>
        <v>7928.9</v>
      </c>
      <c r="C57" s="59">
        <f>SUM(C59,C62)</f>
        <v>2544.6</v>
      </c>
      <c r="D57" s="59">
        <f>SUM(D59,D62)</f>
        <v>3532.6000000000004</v>
      </c>
      <c r="E57" s="35">
        <f>$D:$D/$B:$B*100</f>
        <v>44.553468955340598</v>
      </c>
      <c r="F57" s="35">
        <f>$D:$D/$C:$C*100</f>
        <v>138.82732060048733</v>
      </c>
      <c r="G57" s="59">
        <f>SUM(G59,G62)</f>
        <v>6469</v>
      </c>
      <c r="H57" s="35">
        <f>$D:$D/$G:$G*100</f>
        <v>54.608131086721286</v>
      </c>
      <c r="I57" s="59">
        <f>SUM(I59,I62)</f>
        <v>1040.8</v>
      </c>
    </row>
    <row r="58" spans="1:9" ht="30" customHeight="1" x14ac:dyDescent="0.2">
      <c r="A58" s="3" t="s">
        <v>148</v>
      </c>
      <c r="B58" s="60">
        <v>0</v>
      </c>
      <c r="C58" s="60">
        <v>0</v>
      </c>
      <c r="D58" s="60">
        <v>0</v>
      </c>
      <c r="E58" s="36">
        <v>0</v>
      </c>
      <c r="F58" s="36">
        <v>0</v>
      </c>
      <c r="G58" s="60">
        <v>0</v>
      </c>
      <c r="H58" s="36">
        <v>0</v>
      </c>
      <c r="I58" s="60">
        <v>0</v>
      </c>
    </row>
    <row r="59" spans="1:9" ht="30" customHeight="1" x14ac:dyDescent="0.2">
      <c r="A59" s="3" t="s">
        <v>162</v>
      </c>
      <c r="B59" s="60">
        <f>SUM(B60:B61)</f>
        <v>5728.9</v>
      </c>
      <c r="C59" s="60">
        <f t="shared" ref="C59:D59" si="16">SUM(C60:C61)</f>
        <v>1904.6</v>
      </c>
      <c r="D59" s="60">
        <f t="shared" si="16"/>
        <v>2644.4</v>
      </c>
      <c r="E59" s="36">
        <f>$D:$D/$B:$B*100</f>
        <v>46.158948489238774</v>
      </c>
      <c r="F59" s="36">
        <f>$D:$D/$C:$C*100</f>
        <v>138.84280163813924</v>
      </c>
      <c r="G59" s="60">
        <f t="shared" ref="G59" si="17">SUM(G60:G61)</f>
        <v>6116.8</v>
      </c>
      <c r="H59" s="36">
        <f>$D:$D/$G:$G*100</f>
        <v>43.231755166099923</v>
      </c>
      <c r="I59" s="60">
        <f t="shared" ref="I59" si="18">SUM(I60:I61)</f>
        <v>792.7</v>
      </c>
    </row>
    <row r="60" spans="1:9" ht="38.25" x14ac:dyDescent="0.2">
      <c r="A60" s="50" t="s">
        <v>22</v>
      </c>
      <c r="B60" s="61">
        <v>5728.9</v>
      </c>
      <c r="C60" s="61">
        <v>1904.6</v>
      </c>
      <c r="D60" s="61">
        <v>2577.8000000000002</v>
      </c>
      <c r="E60" s="51">
        <f>$D:$D/$B:$B*100</f>
        <v>44.996421651625973</v>
      </c>
      <c r="F60" s="51">
        <f>$D:$D/$C:$C*100</f>
        <v>135.34600441037489</v>
      </c>
      <c r="G60" s="61">
        <v>6116.8</v>
      </c>
      <c r="H60" s="51">
        <f>$D:$D/$G:$G*100</f>
        <v>42.142950562385565</v>
      </c>
      <c r="I60" s="61">
        <v>792.7</v>
      </c>
    </row>
    <row r="61" spans="1:9" ht="42" customHeight="1" x14ac:dyDescent="0.2">
      <c r="A61" s="50" t="s">
        <v>161</v>
      </c>
      <c r="B61" s="61">
        <v>0</v>
      </c>
      <c r="C61" s="61">
        <v>0</v>
      </c>
      <c r="D61" s="61">
        <v>66.599999999999994</v>
      </c>
      <c r="E61" s="51">
        <v>0</v>
      </c>
      <c r="F61" s="51">
        <v>0</v>
      </c>
      <c r="G61" s="61">
        <v>0</v>
      </c>
      <c r="H61" s="51">
        <v>0</v>
      </c>
      <c r="I61" s="61">
        <v>0</v>
      </c>
    </row>
    <row r="62" spans="1:9" ht="14.25" customHeight="1" x14ac:dyDescent="0.2">
      <c r="A62" s="3" t="s">
        <v>23</v>
      </c>
      <c r="B62" s="40">
        <v>2200</v>
      </c>
      <c r="C62" s="40">
        <v>640</v>
      </c>
      <c r="D62" s="40">
        <v>888.2</v>
      </c>
      <c r="E62" s="36">
        <f>$D:$D/$B:$B*100</f>
        <v>40.372727272727275</v>
      </c>
      <c r="F62" s="36">
        <f>$D:$D/$C:$C*100</f>
        <v>138.78125</v>
      </c>
      <c r="G62" s="40">
        <v>352.2</v>
      </c>
      <c r="H62" s="36">
        <f>$D:$D/$G:$G*100</f>
        <v>252.18625780806363</v>
      </c>
      <c r="I62" s="40">
        <v>248.1</v>
      </c>
    </row>
    <row r="63" spans="1:9" ht="14.25" x14ac:dyDescent="0.2">
      <c r="A63" s="54" t="s">
        <v>24</v>
      </c>
      <c r="B63" s="59">
        <f>SUM(B64:B89)</f>
        <v>2102.3000000000002</v>
      </c>
      <c r="C63" s="59">
        <f>SUM(C64:C89)</f>
        <v>855</v>
      </c>
      <c r="D63" s="59">
        <f>SUM(D64:D89)</f>
        <v>1178.2</v>
      </c>
      <c r="E63" s="35">
        <f>$D:$D/$B:$B*100</f>
        <v>56.043381058840311</v>
      </c>
      <c r="F63" s="35">
        <f>$D:$D/$C:$C*100</f>
        <v>137.80116959064327</v>
      </c>
      <c r="G63" s="59">
        <f>SUM(G64:G89)</f>
        <v>1106.0999999999999</v>
      </c>
      <c r="H63" s="35">
        <f>$D:$D/$G:$G*100</f>
        <v>106.51839797486666</v>
      </c>
      <c r="I63" s="59">
        <f>SUM(I64:I89)</f>
        <v>644.9</v>
      </c>
    </row>
    <row r="64" spans="1:9" ht="63.75" x14ac:dyDescent="0.2">
      <c r="A64" s="3" t="s">
        <v>124</v>
      </c>
      <c r="B64" s="60">
        <v>34.799999999999997</v>
      </c>
      <c r="C64" s="60">
        <v>18.3</v>
      </c>
      <c r="D64" s="60">
        <v>22.1</v>
      </c>
      <c r="E64" s="36">
        <f>$D:$D/$B:$B*100</f>
        <v>63.505747126436795</v>
      </c>
      <c r="F64" s="36">
        <f>$D:$D/$C:$C*100</f>
        <v>120.76502732240438</v>
      </c>
      <c r="G64" s="60">
        <v>13.2</v>
      </c>
      <c r="H64" s="36">
        <f>$D:$D/$G:$G*100</f>
        <v>167.42424242424246</v>
      </c>
      <c r="I64" s="60">
        <v>7.2</v>
      </c>
    </row>
    <row r="65" spans="1:9" ht="107.25" customHeight="1" x14ac:dyDescent="0.2">
      <c r="A65" s="3" t="s">
        <v>114</v>
      </c>
      <c r="B65" s="40">
        <v>265</v>
      </c>
      <c r="C65" s="40">
        <v>113.5</v>
      </c>
      <c r="D65" s="40">
        <v>77.400000000000006</v>
      </c>
      <c r="E65" s="36">
        <f>$D:$D/$B:$B*100</f>
        <v>29.20754716981132</v>
      </c>
      <c r="F65" s="36">
        <f>$D:$D/$C:$C*100</f>
        <v>68.193832599118949</v>
      </c>
      <c r="G65" s="40">
        <v>84.7</v>
      </c>
      <c r="H65" s="36">
        <f>$D:$D/$G:$G*100</f>
        <v>91.381345926800478</v>
      </c>
      <c r="I65" s="40">
        <v>18.100000000000001</v>
      </c>
    </row>
    <row r="66" spans="1:9" ht="87" customHeight="1" x14ac:dyDescent="0.2">
      <c r="A66" s="3" t="s">
        <v>130</v>
      </c>
      <c r="B66" s="40">
        <v>3</v>
      </c>
      <c r="C66" s="40">
        <v>0.5</v>
      </c>
      <c r="D66" s="40">
        <v>71</v>
      </c>
      <c r="E66" s="36">
        <f>$D:$D/$B:$B*100</f>
        <v>2366.666666666667</v>
      </c>
      <c r="F66" s="36">
        <v>0</v>
      </c>
      <c r="G66" s="40">
        <v>35.700000000000003</v>
      </c>
      <c r="H66" s="36">
        <f>$D:$D/$G:$G*100</f>
        <v>198.87955182072827</v>
      </c>
      <c r="I66" s="40">
        <v>5.5</v>
      </c>
    </row>
    <row r="67" spans="1:9" ht="94.5" customHeight="1" x14ac:dyDescent="0.2">
      <c r="A67" s="3" t="s">
        <v>129</v>
      </c>
      <c r="B67" s="40">
        <v>0</v>
      </c>
      <c r="C67" s="40">
        <v>0</v>
      </c>
      <c r="D67" s="40">
        <v>6.8</v>
      </c>
      <c r="E67" s="36">
        <v>0</v>
      </c>
      <c r="F67" s="36">
        <v>0</v>
      </c>
      <c r="G67" s="40">
        <v>4</v>
      </c>
      <c r="H67" s="36">
        <v>0</v>
      </c>
      <c r="I67" s="40">
        <v>0</v>
      </c>
    </row>
    <row r="68" spans="1:9" ht="94.5" customHeight="1" x14ac:dyDescent="0.2">
      <c r="A68" s="4" t="s">
        <v>142</v>
      </c>
      <c r="B68" s="40">
        <v>0</v>
      </c>
      <c r="C68" s="40">
        <v>0</v>
      </c>
      <c r="D68" s="40">
        <v>0</v>
      </c>
      <c r="E68" s="36">
        <v>0</v>
      </c>
      <c r="F68" s="36">
        <v>0</v>
      </c>
      <c r="G68" s="40">
        <v>0</v>
      </c>
      <c r="H68" s="36">
        <v>0</v>
      </c>
      <c r="I68" s="40">
        <v>0</v>
      </c>
    </row>
    <row r="69" spans="1:9" ht="85.5" customHeight="1" x14ac:dyDescent="0.2">
      <c r="A69" s="4" t="s">
        <v>127</v>
      </c>
      <c r="B69" s="40">
        <v>0</v>
      </c>
      <c r="C69" s="40">
        <v>0</v>
      </c>
      <c r="D69" s="40">
        <v>0</v>
      </c>
      <c r="E69" s="36">
        <v>0</v>
      </c>
      <c r="F69" s="36">
        <v>0</v>
      </c>
      <c r="G69" s="40">
        <v>0</v>
      </c>
      <c r="H69" s="36">
        <v>0</v>
      </c>
      <c r="I69" s="40">
        <v>0</v>
      </c>
    </row>
    <row r="70" spans="1:9" ht="84.75" customHeight="1" x14ac:dyDescent="0.2">
      <c r="A70" s="4" t="s">
        <v>143</v>
      </c>
      <c r="B70" s="40">
        <v>0</v>
      </c>
      <c r="C70" s="40">
        <v>0</v>
      </c>
      <c r="D70" s="40">
        <v>0</v>
      </c>
      <c r="E70" s="36">
        <v>0</v>
      </c>
      <c r="F70" s="36">
        <v>0</v>
      </c>
      <c r="G70" s="40">
        <v>0</v>
      </c>
      <c r="H70" s="36">
        <v>0</v>
      </c>
      <c r="I70" s="40">
        <v>0</v>
      </c>
    </row>
    <row r="71" spans="1:9" ht="106.5" customHeight="1" x14ac:dyDescent="0.2">
      <c r="A71" s="4" t="s">
        <v>115</v>
      </c>
      <c r="B71" s="40">
        <v>240</v>
      </c>
      <c r="C71" s="40">
        <v>105</v>
      </c>
      <c r="D71" s="40">
        <v>112.8</v>
      </c>
      <c r="E71" s="36">
        <f>$D:$D/$B:$B*100</f>
        <v>47</v>
      </c>
      <c r="F71" s="36">
        <f>$D:$D/$C:$C*100</f>
        <v>107.42857142857143</v>
      </c>
      <c r="G71" s="40">
        <v>58.9</v>
      </c>
      <c r="H71" s="36">
        <f>$D:$D/$G:$G*100</f>
        <v>191.51103565365025</v>
      </c>
      <c r="I71" s="40">
        <v>31.2</v>
      </c>
    </row>
    <row r="72" spans="1:9" ht="118.5" customHeight="1" x14ac:dyDescent="0.2">
      <c r="A72" s="3" t="s">
        <v>116</v>
      </c>
      <c r="B72" s="40">
        <v>5</v>
      </c>
      <c r="C72" s="40">
        <v>1.2</v>
      </c>
      <c r="D72" s="40">
        <v>2.5</v>
      </c>
      <c r="E72" s="36">
        <f>$D:$D/$B:$B*100</f>
        <v>50</v>
      </c>
      <c r="F72" s="36">
        <f>$D:$D/$C:$C*100</f>
        <v>208.33333333333334</v>
      </c>
      <c r="G72" s="40">
        <v>0.7</v>
      </c>
      <c r="H72" s="36">
        <f>$D:$D/$G:$G*100</f>
        <v>357.14285714285717</v>
      </c>
      <c r="I72" s="40">
        <v>0.6</v>
      </c>
    </row>
    <row r="73" spans="1:9" ht="96" customHeight="1" x14ac:dyDescent="0.2">
      <c r="A73" s="3" t="s">
        <v>140</v>
      </c>
      <c r="B73" s="40">
        <v>0</v>
      </c>
      <c r="C73" s="40">
        <v>0</v>
      </c>
      <c r="D73" s="40">
        <v>0</v>
      </c>
      <c r="E73" s="36">
        <v>0</v>
      </c>
      <c r="F73" s="36">
        <v>0</v>
      </c>
      <c r="G73" s="40">
        <v>0</v>
      </c>
      <c r="H73" s="36">
        <v>0</v>
      </c>
      <c r="I73" s="40">
        <v>0</v>
      </c>
    </row>
    <row r="74" spans="1:9" ht="97.5" customHeight="1" x14ac:dyDescent="0.2">
      <c r="A74" s="3" t="s">
        <v>128</v>
      </c>
      <c r="B74" s="40">
        <v>0</v>
      </c>
      <c r="C74" s="40">
        <v>0</v>
      </c>
      <c r="D74" s="40">
        <v>3</v>
      </c>
      <c r="E74" s="36">
        <v>0</v>
      </c>
      <c r="F74" s="36">
        <v>0</v>
      </c>
      <c r="G74" s="40">
        <v>4.5999999999999996</v>
      </c>
      <c r="H74" s="36">
        <v>0</v>
      </c>
      <c r="I74" s="40">
        <v>1</v>
      </c>
    </row>
    <row r="75" spans="1:9" ht="114.75" customHeight="1" x14ac:dyDescent="0.2">
      <c r="A75" s="3" t="s">
        <v>144</v>
      </c>
      <c r="B75" s="40">
        <v>0</v>
      </c>
      <c r="C75" s="40">
        <v>0</v>
      </c>
      <c r="D75" s="40">
        <v>0</v>
      </c>
      <c r="E75" s="36">
        <v>0</v>
      </c>
      <c r="F75" s="36">
        <v>0</v>
      </c>
      <c r="G75" s="40">
        <v>0</v>
      </c>
      <c r="H75" s="36">
        <v>0</v>
      </c>
      <c r="I75" s="40">
        <v>0</v>
      </c>
    </row>
    <row r="76" spans="1:9" ht="90" customHeight="1" x14ac:dyDescent="0.2">
      <c r="A76" s="3" t="s">
        <v>131</v>
      </c>
      <c r="B76" s="40">
        <v>160</v>
      </c>
      <c r="C76" s="40">
        <v>12</v>
      </c>
      <c r="D76" s="40">
        <v>15.6</v>
      </c>
      <c r="E76" s="36">
        <f>$D:$D/$B:$B*100</f>
        <v>9.75</v>
      </c>
      <c r="F76" s="36">
        <f>$D:$D/$C:$C*100</f>
        <v>130</v>
      </c>
      <c r="G76" s="40">
        <v>15.8</v>
      </c>
      <c r="H76" s="36">
        <f>$D:$D/$G:$G*100</f>
        <v>98.734177215189874</v>
      </c>
      <c r="I76" s="40">
        <v>1.5</v>
      </c>
    </row>
    <row r="77" spans="1:9" ht="91.5" customHeight="1" x14ac:dyDescent="0.2">
      <c r="A77" s="3" t="s">
        <v>117</v>
      </c>
      <c r="B77" s="40">
        <v>520</v>
      </c>
      <c r="C77" s="40">
        <v>186</v>
      </c>
      <c r="D77" s="40">
        <v>218.7</v>
      </c>
      <c r="E77" s="36">
        <f>$D:$D/$B:$B*100</f>
        <v>42.057692307692307</v>
      </c>
      <c r="F77" s="36">
        <f>$D:$D/$C:$C*100</f>
        <v>117.58064516129032</v>
      </c>
      <c r="G77" s="40">
        <v>523.20000000000005</v>
      </c>
      <c r="H77" s="36">
        <f>$D:$D/$G:$G*100</f>
        <v>41.800458715596321</v>
      </c>
      <c r="I77" s="40">
        <v>79.7</v>
      </c>
    </row>
    <row r="78" spans="1:9" ht="61.5" customHeight="1" x14ac:dyDescent="0.2">
      <c r="A78" s="3" t="s">
        <v>118</v>
      </c>
      <c r="B78" s="40">
        <v>100</v>
      </c>
      <c r="C78" s="40">
        <v>63.5</v>
      </c>
      <c r="D78" s="40">
        <v>237.1</v>
      </c>
      <c r="E78" s="36">
        <f>$D:$D/$B:$B*100</f>
        <v>237.1</v>
      </c>
      <c r="F78" s="36">
        <f>$D:$D/$C:$C*100</f>
        <v>373.38582677165351</v>
      </c>
      <c r="G78" s="40">
        <v>13.1</v>
      </c>
      <c r="H78" s="36">
        <f>$D:$D/$G:$G*100</f>
        <v>1809.9236641221373</v>
      </c>
      <c r="I78" s="40">
        <v>104.7</v>
      </c>
    </row>
    <row r="79" spans="1:9" ht="85.5" customHeight="1" x14ac:dyDescent="0.2">
      <c r="A79" s="3" t="s">
        <v>154</v>
      </c>
      <c r="B79" s="40">
        <v>700</v>
      </c>
      <c r="C79" s="40">
        <v>335</v>
      </c>
      <c r="D79" s="40">
        <v>407.1</v>
      </c>
      <c r="E79" s="36">
        <f>$D:$D/$B:$B*100</f>
        <v>58.157142857142865</v>
      </c>
      <c r="F79" s="36">
        <v>0</v>
      </c>
      <c r="G79" s="40">
        <v>1.8</v>
      </c>
      <c r="H79" s="36">
        <v>0</v>
      </c>
      <c r="I79" s="40">
        <v>395.3</v>
      </c>
    </row>
    <row r="80" spans="1:9" ht="95.25" customHeight="1" x14ac:dyDescent="0.2">
      <c r="A80" s="3" t="s">
        <v>155</v>
      </c>
      <c r="B80" s="40">
        <v>0</v>
      </c>
      <c r="C80" s="40">
        <v>0</v>
      </c>
      <c r="D80" s="40">
        <v>0</v>
      </c>
      <c r="E80" s="36">
        <v>0</v>
      </c>
      <c r="F80" s="36">
        <v>0</v>
      </c>
      <c r="G80" s="40">
        <v>273.8</v>
      </c>
      <c r="H80" s="36">
        <v>0</v>
      </c>
      <c r="I80" s="40">
        <v>0</v>
      </c>
    </row>
    <row r="81" spans="1:12" ht="54" customHeight="1" x14ac:dyDescent="0.2">
      <c r="A81" s="3" t="s">
        <v>122</v>
      </c>
      <c r="B81" s="40">
        <v>0</v>
      </c>
      <c r="C81" s="40">
        <v>0</v>
      </c>
      <c r="D81" s="40">
        <v>0</v>
      </c>
      <c r="E81" s="36">
        <v>0</v>
      </c>
      <c r="F81" s="36">
        <v>0</v>
      </c>
      <c r="G81" s="40">
        <v>0</v>
      </c>
      <c r="H81" s="36">
        <v>0</v>
      </c>
      <c r="I81" s="40">
        <v>0</v>
      </c>
    </row>
    <row r="82" spans="1:12" ht="54" customHeight="1" x14ac:dyDescent="0.2">
      <c r="A82" s="3" t="s">
        <v>122</v>
      </c>
      <c r="B82" s="40">
        <v>0</v>
      </c>
      <c r="C82" s="40">
        <v>0</v>
      </c>
      <c r="D82" s="40">
        <v>0</v>
      </c>
      <c r="E82" s="36">
        <v>0</v>
      </c>
      <c r="F82" s="36">
        <v>0</v>
      </c>
      <c r="G82" s="40">
        <v>0</v>
      </c>
      <c r="H82" s="36">
        <v>0</v>
      </c>
      <c r="I82" s="40">
        <v>0</v>
      </c>
    </row>
    <row r="83" spans="1:12" ht="80.25" customHeight="1" x14ac:dyDescent="0.2">
      <c r="A83" s="3" t="s">
        <v>123</v>
      </c>
      <c r="B83" s="40">
        <v>61</v>
      </c>
      <c r="C83" s="40">
        <v>16.5</v>
      </c>
      <c r="D83" s="40">
        <v>0</v>
      </c>
      <c r="E83" s="36">
        <f>$D:$D/$B:$B*100</f>
        <v>0</v>
      </c>
      <c r="F83" s="36">
        <f>$D:$D/$C:$C*100</f>
        <v>0</v>
      </c>
      <c r="G83" s="40">
        <v>1</v>
      </c>
      <c r="H83" s="36">
        <f>$D:$D/$G:$G*100</f>
        <v>0</v>
      </c>
      <c r="I83" s="40">
        <v>0</v>
      </c>
    </row>
    <row r="84" spans="1:12" ht="60" customHeight="1" x14ac:dyDescent="0.2">
      <c r="A84" s="3" t="s">
        <v>158</v>
      </c>
      <c r="B84" s="40">
        <v>0</v>
      </c>
      <c r="C84" s="40">
        <v>0</v>
      </c>
      <c r="D84" s="40">
        <v>0</v>
      </c>
      <c r="E84" s="36">
        <v>0</v>
      </c>
      <c r="F84" s="36">
        <v>0</v>
      </c>
      <c r="G84" s="40">
        <v>0</v>
      </c>
      <c r="H84" s="36">
        <v>0</v>
      </c>
      <c r="I84" s="40">
        <v>0</v>
      </c>
    </row>
    <row r="85" spans="1:12" ht="58.5" customHeight="1" x14ac:dyDescent="0.2">
      <c r="A85" s="3" t="s">
        <v>119</v>
      </c>
      <c r="B85" s="40">
        <v>13.5</v>
      </c>
      <c r="C85" s="40">
        <v>3.5</v>
      </c>
      <c r="D85" s="40">
        <v>3</v>
      </c>
      <c r="E85" s="36">
        <f>$D:$D/$B:$B*100</f>
        <v>22.222222222222221</v>
      </c>
      <c r="F85" s="36">
        <v>0</v>
      </c>
      <c r="G85" s="40">
        <v>0</v>
      </c>
      <c r="H85" s="36">
        <v>0</v>
      </c>
      <c r="I85" s="40">
        <v>0</v>
      </c>
    </row>
    <row r="86" spans="1:12" ht="81" customHeight="1" x14ac:dyDescent="0.2">
      <c r="A86" s="3" t="s">
        <v>121</v>
      </c>
      <c r="B86" s="40">
        <v>0</v>
      </c>
      <c r="C86" s="40">
        <v>0</v>
      </c>
      <c r="D86" s="40">
        <v>1</v>
      </c>
      <c r="E86" s="36">
        <v>0</v>
      </c>
      <c r="F86" s="36">
        <v>0</v>
      </c>
      <c r="G86" s="40">
        <v>75.5</v>
      </c>
      <c r="H86" s="36">
        <f>$D:$D/$G:$G*100</f>
        <v>1.3245033112582782</v>
      </c>
      <c r="I86" s="40">
        <v>0</v>
      </c>
    </row>
    <row r="87" spans="1:12" ht="86.25" customHeight="1" x14ac:dyDescent="0.2">
      <c r="A87" s="3" t="s">
        <v>120</v>
      </c>
      <c r="B87" s="40">
        <v>0</v>
      </c>
      <c r="C87" s="40">
        <v>0</v>
      </c>
      <c r="D87" s="40">
        <v>0.1</v>
      </c>
      <c r="E87" s="36">
        <v>0</v>
      </c>
      <c r="F87" s="36">
        <v>0</v>
      </c>
      <c r="G87" s="40">
        <v>0.1</v>
      </c>
      <c r="H87" s="36">
        <v>0</v>
      </c>
      <c r="I87" s="40">
        <v>0.1</v>
      </c>
      <c r="L87" s="22"/>
    </row>
    <row r="88" spans="1:12" ht="105.75" customHeight="1" x14ac:dyDescent="0.2">
      <c r="A88" s="3" t="s">
        <v>126</v>
      </c>
      <c r="B88" s="40">
        <v>0</v>
      </c>
      <c r="C88" s="40">
        <v>0</v>
      </c>
      <c r="D88" s="40">
        <v>0</v>
      </c>
      <c r="E88" s="36">
        <v>0</v>
      </c>
      <c r="F88" s="36">
        <v>0</v>
      </c>
      <c r="G88" s="40">
        <v>0</v>
      </c>
      <c r="H88" s="36">
        <v>0</v>
      </c>
      <c r="I88" s="40">
        <v>0</v>
      </c>
      <c r="L88" s="22"/>
    </row>
    <row r="89" spans="1:12" ht="71.25" customHeight="1" x14ac:dyDescent="0.2">
      <c r="A89" s="3" t="s">
        <v>125</v>
      </c>
      <c r="B89" s="40">
        <v>0</v>
      </c>
      <c r="C89" s="40">
        <v>0</v>
      </c>
      <c r="D89" s="40">
        <v>0</v>
      </c>
      <c r="E89" s="36">
        <v>0</v>
      </c>
      <c r="F89" s="36">
        <v>0</v>
      </c>
      <c r="G89" s="40">
        <v>0</v>
      </c>
      <c r="H89" s="36">
        <v>0</v>
      </c>
      <c r="I89" s="40">
        <v>0</v>
      </c>
      <c r="L89" s="22"/>
    </row>
    <row r="90" spans="1:12" ht="17.25" customHeight="1" x14ac:dyDescent="0.2">
      <c r="A90" s="5" t="s">
        <v>25</v>
      </c>
      <c r="B90" s="37">
        <f>SUM(B91:B92)</f>
        <v>0</v>
      </c>
      <c r="C90" s="37">
        <f t="shared" ref="C90:D90" si="19">SUM(C91:C92)</f>
        <v>0</v>
      </c>
      <c r="D90" s="37">
        <f t="shared" si="19"/>
        <v>-39.299999999999997</v>
      </c>
      <c r="E90" s="35">
        <v>0</v>
      </c>
      <c r="F90" s="35">
        <v>0</v>
      </c>
      <c r="G90" s="37">
        <f t="shared" ref="G90" si="20">SUM(G91:G92)</f>
        <v>-16.100000000000001</v>
      </c>
      <c r="H90" s="35">
        <f>$D:$D/$G:$G*100</f>
        <v>244.09937888198755</v>
      </c>
      <c r="I90" s="37">
        <v>0</v>
      </c>
    </row>
    <row r="91" spans="1:12" ht="28.5" customHeight="1" x14ac:dyDescent="0.2">
      <c r="A91" s="5" t="s">
        <v>166</v>
      </c>
      <c r="B91" s="37">
        <v>0</v>
      </c>
      <c r="C91" s="37">
        <v>0</v>
      </c>
      <c r="D91" s="37">
        <v>-39.299999999999997</v>
      </c>
      <c r="E91" s="35">
        <v>0</v>
      </c>
      <c r="F91" s="35">
        <v>0</v>
      </c>
      <c r="G91" s="37">
        <v>-16.100000000000001</v>
      </c>
      <c r="H91" s="36">
        <f>$D:$D/$G:$G*100</f>
        <v>244.09937888198755</v>
      </c>
      <c r="I91" s="37">
        <v>0</v>
      </c>
    </row>
    <row r="92" spans="1:12" ht="17.25" customHeight="1" x14ac:dyDescent="0.2">
      <c r="A92" s="52" t="s">
        <v>167</v>
      </c>
      <c r="B92" s="37">
        <f>SUM(B93:B94)</f>
        <v>0</v>
      </c>
      <c r="C92" s="37">
        <f t="shared" ref="C92:D92" si="21">SUM(C93:C94)</f>
        <v>0</v>
      </c>
      <c r="D92" s="37">
        <f t="shared" si="21"/>
        <v>0</v>
      </c>
      <c r="E92" s="35">
        <v>0</v>
      </c>
      <c r="F92" s="35">
        <v>0</v>
      </c>
      <c r="G92" s="37">
        <v>0</v>
      </c>
      <c r="H92" s="36">
        <v>0</v>
      </c>
      <c r="I92" s="37">
        <v>0</v>
      </c>
    </row>
    <row r="93" spans="1:12" ht="42" customHeight="1" x14ac:dyDescent="0.2">
      <c r="A93" s="53" t="s">
        <v>168</v>
      </c>
      <c r="B93" s="40">
        <v>0</v>
      </c>
      <c r="C93" s="40">
        <v>0</v>
      </c>
      <c r="D93" s="40">
        <v>0</v>
      </c>
      <c r="E93" s="36">
        <v>0</v>
      </c>
      <c r="F93" s="36">
        <v>0</v>
      </c>
      <c r="G93" s="40">
        <v>0</v>
      </c>
      <c r="H93" s="36">
        <v>0</v>
      </c>
      <c r="I93" s="40">
        <v>0</v>
      </c>
    </row>
    <row r="94" spans="1:12" ht="35.25" customHeight="1" x14ac:dyDescent="0.2">
      <c r="A94" s="53" t="s">
        <v>169</v>
      </c>
      <c r="B94" s="40">
        <v>0</v>
      </c>
      <c r="C94" s="40">
        <v>0</v>
      </c>
      <c r="D94" s="40">
        <v>0</v>
      </c>
      <c r="E94" s="36">
        <v>0</v>
      </c>
      <c r="F94" s="36">
        <v>0</v>
      </c>
      <c r="G94" s="40">
        <v>0</v>
      </c>
      <c r="H94" s="36">
        <v>0</v>
      </c>
      <c r="I94" s="40">
        <v>0</v>
      </c>
    </row>
    <row r="95" spans="1:12" ht="14.25" x14ac:dyDescent="0.2">
      <c r="A95" s="7" t="s">
        <v>26</v>
      </c>
      <c r="B95" s="59">
        <f>B90+B63+B57+B53+B44+B41+B36+B31+B23+B7+B54+B55+B56+B18</f>
        <v>886219.20000000007</v>
      </c>
      <c r="C95" s="59">
        <f>C90+C63+C57+C53+C44+C41+C36+C31+C23+C7+C54+C55+C56+C18</f>
        <v>249632</v>
      </c>
      <c r="D95" s="59">
        <f>D90+D63+D57+D53+D44+D41+D36+D31+D23+D7+D54+D55+D56+D18</f>
        <v>237107.20000000001</v>
      </c>
      <c r="E95" s="35">
        <f t="shared" ref="E95:E101" si="22">$D:$D/$B:$B*100</f>
        <v>26.754915713854992</v>
      </c>
      <c r="F95" s="35">
        <f>$D:$D/$C:$C*100</f>
        <v>94.982694526342783</v>
      </c>
      <c r="G95" s="59">
        <f>G90+G63+G57+G53+G44+G41+G36+G31+G23+G7+G54+G55+G56+G18</f>
        <v>241258.40000000005</v>
      </c>
      <c r="H95" s="35">
        <f t="shared" ref="H95:H101" si="23">$D:$D/$G:$G*100</f>
        <v>98.27935524731987</v>
      </c>
      <c r="I95" s="59">
        <f>I90+I63+I57+I53+I44+I41+I36+I31+I23+I7+I54+I55+I56+I18</f>
        <v>56552.2</v>
      </c>
    </row>
    <row r="96" spans="1:12" ht="14.25" x14ac:dyDescent="0.2">
      <c r="A96" s="7" t="s">
        <v>27</v>
      </c>
      <c r="B96" s="62">
        <f>B97+B102+B103+B104+B105</f>
        <v>2748426.2</v>
      </c>
      <c r="C96" s="59">
        <f>C97+C102+C103+C104+C105</f>
        <v>895601.5</v>
      </c>
      <c r="D96" s="59">
        <f>D97+D102+D103+D104+D105</f>
        <v>695518.5</v>
      </c>
      <c r="E96" s="35">
        <f t="shared" si="22"/>
        <v>25.306064248696213</v>
      </c>
      <c r="F96" s="35">
        <f>$D:$D/$C:$C*100</f>
        <v>77.659371941650392</v>
      </c>
      <c r="G96" s="59">
        <f>G97+G102+G103+G104+G105</f>
        <v>1373599</v>
      </c>
      <c r="H96" s="35">
        <f t="shared" si="23"/>
        <v>50.634755849414567</v>
      </c>
      <c r="I96" s="59">
        <f>I97+I102+I103+I104+I105</f>
        <v>196980.10000000003</v>
      </c>
    </row>
    <row r="97" spans="1:18" ht="25.5" x14ac:dyDescent="0.2">
      <c r="A97" s="7" t="s">
        <v>28</v>
      </c>
      <c r="B97" s="62">
        <f>SUM(B98:B101)</f>
        <v>2662677.1</v>
      </c>
      <c r="C97" s="59">
        <f>SUM(C98:C101)</f>
        <v>908435.2</v>
      </c>
      <c r="D97" s="59">
        <f>SUM(D98:D101)</f>
        <v>708423.4</v>
      </c>
      <c r="E97" s="35">
        <f t="shared" si="22"/>
        <v>26.605681928161701</v>
      </c>
      <c r="F97" s="35">
        <f>$D:$D/$C:$C*100</f>
        <v>77.982821449455059</v>
      </c>
      <c r="G97" s="59">
        <f>$98:$98+$99:$99+$100:$100+G101</f>
        <v>1390426.3</v>
      </c>
      <c r="H97" s="35">
        <f t="shared" si="23"/>
        <v>50.950086315254538</v>
      </c>
      <c r="I97" s="59">
        <f>SUM(I98:I101)</f>
        <v>196986.90000000002</v>
      </c>
    </row>
    <row r="98" spans="1:18" x14ac:dyDescent="0.2">
      <c r="A98" s="3" t="s">
        <v>29</v>
      </c>
      <c r="B98" s="48">
        <v>626894.6</v>
      </c>
      <c r="C98" s="40">
        <v>193178.1</v>
      </c>
      <c r="D98" s="40">
        <v>193178.1</v>
      </c>
      <c r="E98" s="36">
        <f t="shared" si="22"/>
        <v>30.815084385796276</v>
      </c>
      <c r="F98" s="36">
        <f>$D:$D/$C:$C*100</f>
        <v>100</v>
      </c>
      <c r="G98" s="40">
        <v>95848.7</v>
      </c>
      <c r="H98" s="36">
        <f t="shared" si="23"/>
        <v>201.5448305506491</v>
      </c>
      <c r="I98" s="40">
        <v>43633.4</v>
      </c>
    </row>
    <row r="99" spans="1:18" x14ac:dyDescent="0.2">
      <c r="A99" s="3" t="s">
        <v>30</v>
      </c>
      <c r="B99" s="48">
        <v>714357.1</v>
      </c>
      <c r="C99" s="40">
        <v>346495.9</v>
      </c>
      <c r="D99" s="40">
        <v>151058.6</v>
      </c>
      <c r="E99" s="36">
        <f t="shared" si="22"/>
        <v>21.146090659699471</v>
      </c>
      <c r="F99" s="36">
        <v>0</v>
      </c>
      <c r="G99" s="40">
        <v>963626.4</v>
      </c>
      <c r="H99" s="36">
        <f t="shared" si="23"/>
        <v>15.676054537318612</v>
      </c>
      <c r="I99" s="40">
        <v>18599.8</v>
      </c>
    </row>
    <row r="100" spans="1:18" x14ac:dyDescent="0.2">
      <c r="A100" s="3" t="s">
        <v>31</v>
      </c>
      <c r="B100" s="48">
        <v>1247551.2</v>
      </c>
      <c r="C100" s="40">
        <v>346107.5</v>
      </c>
      <c r="D100" s="40">
        <v>341608.8</v>
      </c>
      <c r="E100" s="36">
        <f t="shared" si="22"/>
        <v>27.382347113288819</v>
      </c>
      <c r="F100" s="36">
        <f>$D:$D/$C:$C*100</f>
        <v>98.700201526982227</v>
      </c>
      <c r="G100" s="40">
        <v>317952</v>
      </c>
      <c r="H100" s="36">
        <f t="shared" si="23"/>
        <v>107.44036835748791</v>
      </c>
      <c r="I100" s="40">
        <v>122987.5</v>
      </c>
    </row>
    <row r="101" spans="1:18" x14ac:dyDescent="0.2">
      <c r="A101" s="3" t="s">
        <v>138</v>
      </c>
      <c r="B101" s="48">
        <v>73874.2</v>
      </c>
      <c r="C101" s="40">
        <v>22653.7</v>
      </c>
      <c r="D101" s="40">
        <v>22577.9</v>
      </c>
      <c r="E101" s="36">
        <f t="shared" si="22"/>
        <v>30.562632150331243</v>
      </c>
      <c r="F101" s="36">
        <v>0</v>
      </c>
      <c r="G101" s="40">
        <v>12999.2</v>
      </c>
      <c r="H101" s="36">
        <f t="shared" si="23"/>
        <v>173.68684226721643</v>
      </c>
      <c r="I101" s="40">
        <v>11766.2</v>
      </c>
    </row>
    <row r="102" spans="1:18" ht="30" customHeight="1" x14ac:dyDescent="0.2">
      <c r="A102" s="7" t="s">
        <v>108</v>
      </c>
      <c r="B102" s="63">
        <v>1435.2</v>
      </c>
      <c r="C102" s="37">
        <v>0</v>
      </c>
      <c r="D102" s="37">
        <v>0</v>
      </c>
      <c r="E102" s="35">
        <v>0</v>
      </c>
      <c r="F102" s="35">
        <v>0</v>
      </c>
      <c r="G102" s="37">
        <v>0</v>
      </c>
      <c r="H102" s="35">
        <v>0</v>
      </c>
      <c r="I102" s="37">
        <v>0</v>
      </c>
    </row>
    <row r="103" spans="1:18" ht="30" customHeight="1" x14ac:dyDescent="0.2">
      <c r="A103" s="7" t="s">
        <v>110</v>
      </c>
      <c r="B103" s="63">
        <v>97147.6</v>
      </c>
      <c r="C103" s="37">
        <v>0</v>
      </c>
      <c r="D103" s="37">
        <v>0</v>
      </c>
      <c r="E103" s="35">
        <v>0</v>
      </c>
      <c r="F103" s="35">
        <v>0</v>
      </c>
      <c r="G103" s="37">
        <v>0</v>
      </c>
      <c r="H103" s="35">
        <v>0</v>
      </c>
      <c r="I103" s="37">
        <v>0</v>
      </c>
    </row>
    <row r="104" spans="1:18" ht="66.75" customHeight="1" x14ac:dyDescent="0.2">
      <c r="A104" s="7" t="s">
        <v>106</v>
      </c>
      <c r="B104" s="63">
        <v>0</v>
      </c>
      <c r="C104" s="37">
        <v>0</v>
      </c>
      <c r="D104" s="37">
        <v>255</v>
      </c>
      <c r="E104" s="35">
        <v>0</v>
      </c>
      <c r="F104" s="35">
        <v>0</v>
      </c>
      <c r="G104" s="37">
        <v>800.8</v>
      </c>
      <c r="H104" s="35">
        <f>$D:$D/$G:$G*100</f>
        <v>31.843156843156844</v>
      </c>
      <c r="I104" s="37">
        <v>0</v>
      </c>
    </row>
    <row r="105" spans="1:18" ht="24.75" customHeight="1" x14ac:dyDescent="0.2">
      <c r="A105" s="7" t="s">
        <v>33</v>
      </c>
      <c r="B105" s="63">
        <v>-12833.7</v>
      </c>
      <c r="C105" s="37">
        <v>-12833.7</v>
      </c>
      <c r="D105" s="37">
        <v>-13159.9</v>
      </c>
      <c r="E105" s="35">
        <f>$D:$D/$B:$B*100</f>
        <v>102.54174556051645</v>
      </c>
      <c r="F105" s="35">
        <v>0</v>
      </c>
      <c r="G105" s="37">
        <v>-17628.099999999999</v>
      </c>
      <c r="H105" s="35">
        <f>$D:$D/$G:$G*100</f>
        <v>74.652968839523268</v>
      </c>
      <c r="I105" s="37">
        <v>-6.8</v>
      </c>
    </row>
    <row r="106" spans="1:18" ht="18.75" customHeight="1" x14ac:dyDescent="0.2">
      <c r="A106" s="5" t="s">
        <v>32</v>
      </c>
      <c r="B106" s="62">
        <f>B96+B95</f>
        <v>3634645.4000000004</v>
      </c>
      <c r="C106" s="59">
        <f t="shared" ref="C106:D106" si="24">C96+C95</f>
        <v>1145233.5</v>
      </c>
      <c r="D106" s="59">
        <f t="shared" si="24"/>
        <v>932625.7</v>
      </c>
      <c r="E106" s="35">
        <f>$D:$D/$B:$B*100</f>
        <v>25.659331168867254</v>
      </c>
      <c r="F106" s="35">
        <f>$D:$D/$C:$C*100</f>
        <v>81.435419065195006</v>
      </c>
      <c r="G106" s="59">
        <f>G96+G95</f>
        <v>1614857.4000000001</v>
      </c>
      <c r="H106" s="35">
        <f>$D:$D/$G:$G*100</f>
        <v>57.752820775382382</v>
      </c>
      <c r="I106" s="59">
        <f t="shared" ref="I106" si="25">I96+I95</f>
        <v>253532.30000000005</v>
      </c>
    </row>
    <row r="107" spans="1:18" ht="24" customHeight="1" x14ac:dyDescent="0.2">
      <c r="A107" s="66" t="s">
        <v>34</v>
      </c>
      <c r="B107" s="67"/>
      <c r="C107" s="67"/>
      <c r="D107" s="67"/>
      <c r="E107" s="67"/>
      <c r="F107" s="67"/>
      <c r="G107" s="67"/>
      <c r="H107" s="67"/>
      <c r="I107" s="68"/>
    </row>
    <row r="108" spans="1:18" ht="14.25" x14ac:dyDescent="0.2">
      <c r="A108" s="9" t="s">
        <v>35</v>
      </c>
      <c r="B108" s="59">
        <f>B109+B110+B111+B112+B113+B114+B115+B116</f>
        <v>372635.2</v>
      </c>
      <c r="C108" s="59">
        <f>C109+C110+C111+C112+C113+C114+C115+C116</f>
        <v>125501.2</v>
      </c>
      <c r="D108" s="59">
        <f>D109+D110+D111+D112+D113+D114+D115+D116</f>
        <v>89730.8</v>
      </c>
      <c r="E108" s="35">
        <f t="shared" ref="E108:E113" si="26">$D:$D/$B:$B*100</f>
        <v>24.080065436652255</v>
      </c>
      <c r="F108" s="35">
        <f>$D:$D/$C:$C*100</f>
        <v>71.497961772477083</v>
      </c>
      <c r="G108" s="59">
        <f>G109+G110+G111+G112+G113+G114+G115+G116</f>
        <v>78807.600000000006</v>
      </c>
      <c r="H108" s="35">
        <f>$D:$D/$G:$G*100</f>
        <v>113.86059212563255</v>
      </c>
      <c r="I108" s="59">
        <f>I109+I110+I111+I112+I113+I114+I115+I116</f>
        <v>27659.599999999999</v>
      </c>
    </row>
    <row r="109" spans="1:18" x14ac:dyDescent="0.2">
      <c r="A109" s="10" t="s">
        <v>36</v>
      </c>
      <c r="B109" s="60">
        <v>3290.1</v>
      </c>
      <c r="C109" s="60">
        <v>1067.2</v>
      </c>
      <c r="D109" s="60">
        <v>1019.7</v>
      </c>
      <c r="E109" s="36">
        <f t="shared" si="26"/>
        <v>30.992978936810434</v>
      </c>
      <c r="F109" s="36">
        <f>$D:$D/$C:$C*100</f>
        <v>95.549100449775111</v>
      </c>
      <c r="G109" s="60">
        <v>874.5</v>
      </c>
      <c r="H109" s="36">
        <f>$D:$D/$G:$G*100</f>
        <v>116.60377358490565</v>
      </c>
      <c r="I109" s="60">
        <v>391.2</v>
      </c>
    </row>
    <row r="110" spans="1:18" ht="14.25" customHeight="1" x14ac:dyDescent="0.2">
      <c r="A110" s="10" t="s">
        <v>37</v>
      </c>
      <c r="B110" s="60">
        <v>9734.4</v>
      </c>
      <c r="C110" s="60">
        <v>3388</v>
      </c>
      <c r="D110" s="60">
        <v>2704.5</v>
      </c>
      <c r="E110" s="36">
        <f t="shared" si="26"/>
        <v>27.782914201183434</v>
      </c>
      <c r="F110" s="36">
        <f>$D:$D/$C:$C*100</f>
        <v>79.825855962219592</v>
      </c>
      <c r="G110" s="60">
        <v>2452.9</v>
      </c>
      <c r="H110" s="36">
        <f>$D:$D/$G:$G*100</f>
        <v>110.257246524522</v>
      </c>
      <c r="I110" s="60">
        <v>940.3</v>
      </c>
    </row>
    <row r="111" spans="1:18" ht="25.5" x14ac:dyDescent="0.2">
      <c r="A111" s="10" t="s">
        <v>38</v>
      </c>
      <c r="B111" s="60">
        <v>76643.5</v>
      </c>
      <c r="C111" s="60">
        <v>26142.799999999999</v>
      </c>
      <c r="D111" s="60">
        <v>20793.599999999999</v>
      </c>
      <c r="E111" s="36">
        <f t="shared" si="26"/>
        <v>27.130285020908492</v>
      </c>
      <c r="F111" s="36">
        <f>$D:$D/$C:$C*100</f>
        <v>79.53853451045795</v>
      </c>
      <c r="G111" s="60">
        <v>19714.7</v>
      </c>
      <c r="H111" s="36">
        <f>$D:$D/$G:$G*100</f>
        <v>105.47256615621845</v>
      </c>
      <c r="I111" s="60">
        <v>6070.9</v>
      </c>
    </row>
    <row r="112" spans="1:18" x14ac:dyDescent="0.2">
      <c r="A112" s="10" t="s">
        <v>81</v>
      </c>
      <c r="B112" s="40">
        <v>32.299999999999997</v>
      </c>
      <c r="C112" s="40">
        <v>0</v>
      </c>
      <c r="D112" s="40">
        <v>0</v>
      </c>
      <c r="E112" s="36">
        <f t="shared" si="26"/>
        <v>0</v>
      </c>
      <c r="F112" s="36">
        <v>0</v>
      </c>
      <c r="G112" s="40">
        <v>0</v>
      </c>
      <c r="H112" s="36">
        <v>0</v>
      </c>
      <c r="I112" s="40">
        <v>0</v>
      </c>
      <c r="R112" s="31"/>
    </row>
    <row r="113" spans="1:18" ht="25.5" x14ac:dyDescent="0.2">
      <c r="A113" s="3" t="s">
        <v>39</v>
      </c>
      <c r="B113" s="60">
        <v>20183.8</v>
      </c>
      <c r="C113" s="60">
        <v>5778.8</v>
      </c>
      <c r="D113" s="60">
        <v>5410.6</v>
      </c>
      <c r="E113" s="36">
        <f t="shared" si="26"/>
        <v>26.806646914852507</v>
      </c>
      <c r="F113" s="36">
        <f>$D:$D/$C:$C*100</f>
        <v>93.628434969197755</v>
      </c>
      <c r="G113" s="60">
        <v>4873.7</v>
      </c>
      <c r="H113" s="36">
        <f>$D:$D/$G:$G*100</f>
        <v>111.0162710056015</v>
      </c>
      <c r="I113" s="60">
        <v>1826.2</v>
      </c>
      <c r="R113" s="32"/>
    </row>
    <row r="114" spans="1:18" x14ac:dyDescent="0.2">
      <c r="A114" s="3" t="s">
        <v>141</v>
      </c>
      <c r="B114" s="60">
        <v>0</v>
      </c>
      <c r="C114" s="60">
        <v>0</v>
      </c>
      <c r="D114" s="60">
        <v>0</v>
      </c>
      <c r="E114" s="36">
        <v>0</v>
      </c>
      <c r="F114" s="36">
        <v>0</v>
      </c>
      <c r="G114" s="60">
        <v>0</v>
      </c>
      <c r="H114" s="36">
        <v>0</v>
      </c>
      <c r="I114" s="60">
        <v>0</v>
      </c>
      <c r="R114" s="31"/>
    </row>
    <row r="115" spans="1:18" x14ac:dyDescent="0.2">
      <c r="A115" s="10" t="s">
        <v>40</v>
      </c>
      <c r="B115" s="60">
        <v>8669.9</v>
      </c>
      <c r="C115" s="60">
        <v>0</v>
      </c>
      <c r="D115" s="60">
        <v>0</v>
      </c>
      <c r="E115" s="36">
        <f>$D:$D/$B:$B*100</f>
        <v>0</v>
      </c>
      <c r="F115" s="36">
        <v>0</v>
      </c>
      <c r="G115" s="60">
        <v>0</v>
      </c>
      <c r="H115" s="36">
        <v>0</v>
      </c>
      <c r="I115" s="60">
        <v>0</v>
      </c>
      <c r="R115" s="31"/>
    </row>
    <row r="116" spans="1:18" x14ac:dyDescent="0.2">
      <c r="A116" s="3" t="s">
        <v>41</v>
      </c>
      <c r="B116" s="60">
        <v>254081.2</v>
      </c>
      <c r="C116" s="60">
        <v>89124.4</v>
      </c>
      <c r="D116" s="60">
        <v>59802.400000000001</v>
      </c>
      <c r="E116" s="36">
        <f>$D:$D/$B:$B*100</f>
        <v>23.536727628805281</v>
      </c>
      <c r="F116" s="36">
        <f>$D:$D/$C:$C*100</f>
        <v>67.099918765231521</v>
      </c>
      <c r="G116" s="60">
        <v>50891.8</v>
      </c>
      <c r="H116" s="36">
        <f>$D:$D/$G:$G*100</f>
        <v>117.50891106229292</v>
      </c>
      <c r="I116" s="60">
        <v>18431</v>
      </c>
    </row>
    <row r="117" spans="1:18" ht="14.25" x14ac:dyDescent="0.2">
      <c r="A117" s="9" t="s">
        <v>42</v>
      </c>
      <c r="B117" s="37">
        <v>720.4</v>
      </c>
      <c r="C117" s="37">
        <v>266.39999999999998</v>
      </c>
      <c r="D117" s="37">
        <v>165.5</v>
      </c>
      <c r="E117" s="35">
        <f>$D:$D/$B:$B*100</f>
        <v>22.973348139922265</v>
      </c>
      <c r="F117" s="35">
        <f>$D:$D/$C:$C*100</f>
        <v>62.124624624624623</v>
      </c>
      <c r="G117" s="37">
        <v>106.9</v>
      </c>
      <c r="H117" s="35">
        <f>$D:$D/$G:$G*100</f>
        <v>154.81758652946678</v>
      </c>
      <c r="I117" s="37">
        <v>49.5</v>
      </c>
    </row>
    <row r="118" spans="1:18" ht="25.5" x14ac:dyDescent="0.2">
      <c r="A118" s="11" t="s">
        <v>43</v>
      </c>
      <c r="B118" s="37">
        <v>18287.400000000001</v>
      </c>
      <c r="C118" s="37">
        <v>6113.2</v>
      </c>
      <c r="D118" s="37">
        <v>4590.6000000000004</v>
      </c>
      <c r="E118" s="35">
        <f>$D:$D/$B:$B*100</f>
        <v>25.102529610551528</v>
      </c>
      <c r="F118" s="35">
        <f>$D:$D/$C:$C*100</f>
        <v>75.093240855852912</v>
      </c>
      <c r="G118" s="37">
        <v>3596.9</v>
      </c>
      <c r="H118" s="35">
        <f>$D:$D/$G:$G*100</f>
        <v>127.62656732186051</v>
      </c>
      <c r="I118" s="37">
        <v>1195.2</v>
      </c>
    </row>
    <row r="119" spans="1:18" ht="14.25" x14ac:dyDescent="0.2">
      <c r="A119" s="9" t="s">
        <v>44</v>
      </c>
      <c r="B119" s="59">
        <f>B120+B121+B122+B123+B124</f>
        <v>152799.1</v>
      </c>
      <c r="C119" s="59">
        <f t="shared" ref="C119" si="27">C120+C121+C122+C123+C124</f>
        <v>27849.899999999998</v>
      </c>
      <c r="D119" s="59">
        <f>D120+D121+D122+D123+D124</f>
        <v>22698.5</v>
      </c>
      <c r="E119" s="35">
        <f>$D:$D/$B:$B*100</f>
        <v>14.855126764490103</v>
      </c>
      <c r="F119" s="35">
        <f>$D:$D/$C:$C*100</f>
        <v>81.502985648063373</v>
      </c>
      <c r="G119" s="59">
        <f>G120+G121+G122+G123+G124</f>
        <v>31052.899999999998</v>
      </c>
      <c r="H119" s="35">
        <f>$D:$D/$G:$G*100</f>
        <v>73.096232557989765</v>
      </c>
      <c r="I119" s="59">
        <f>I120+I121+I122+I123+I124</f>
        <v>10371.299999999999</v>
      </c>
    </row>
    <row r="120" spans="1:18" x14ac:dyDescent="0.2">
      <c r="A120" s="10" t="s">
        <v>146</v>
      </c>
      <c r="B120" s="60">
        <v>0</v>
      </c>
      <c r="C120" s="60">
        <v>0</v>
      </c>
      <c r="D120" s="60">
        <v>0</v>
      </c>
      <c r="E120" s="36">
        <v>0</v>
      </c>
      <c r="F120" s="36">
        <v>0</v>
      </c>
      <c r="G120" s="60">
        <v>0</v>
      </c>
      <c r="H120" s="36">
        <v>0</v>
      </c>
      <c r="I120" s="60">
        <v>0</v>
      </c>
    </row>
    <row r="121" spans="1:18" x14ac:dyDescent="0.2">
      <c r="A121" s="10" t="s">
        <v>147</v>
      </c>
      <c r="B121" s="60">
        <v>734.5</v>
      </c>
      <c r="C121" s="60">
        <v>734.5</v>
      </c>
      <c r="D121" s="60">
        <v>734.5</v>
      </c>
      <c r="E121" s="36">
        <v>0</v>
      </c>
      <c r="F121" s="36">
        <v>0</v>
      </c>
      <c r="G121" s="60">
        <v>0</v>
      </c>
      <c r="H121" s="36">
        <v>0</v>
      </c>
      <c r="I121" s="60">
        <v>734.5</v>
      </c>
    </row>
    <row r="122" spans="1:18" x14ac:dyDescent="0.2">
      <c r="A122" s="10" t="s">
        <v>45</v>
      </c>
      <c r="B122" s="60">
        <v>21531.200000000001</v>
      </c>
      <c r="C122" s="60">
        <v>5400.3</v>
      </c>
      <c r="D122" s="60">
        <v>4920.1000000000004</v>
      </c>
      <c r="E122" s="36">
        <f t="shared" ref="E122:E145" si="28">$D:$D/$B:$B*100</f>
        <v>22.851025488593297</v>
      </c>
      <c r="F122" s="36">
        <f>$D:$D/$C:$C*100</f>
        <v>91.107901412884473</v>
      </c>
      <c r="G122" s="60">
        <v>4827</v>
      </c>
      <c r="H122" s="36">
        <f t="shared" ref="H122:H128" si="29">$D:$D/$G:$G*100</f>
        <v>101.92873420343899</v>
      </c>
      <c r="I122" s="60">
        <v>1672.5</v>
      </c>
    </row>
    <row r="123" spans="1:18" x14ac:dyDescent="0.2">
      <c r="A123" s="12" t="s">
        <v>88</v>
      </c>
      <c r="B123" s="40">
        <v>123883.5</v>
      </c>
      <c r="C123" s="40">
        <v>18001.5</v>
      </c>
      <c r="D123" s="40">
        <v>17018.900000000001</v>
      </c>
      <c r="E123" s="36">
        <f t="shared" si="28"/>
        <v>13.737826264191764</v>
      </c>
      <c r="F123" s="36">
        <v>0</v>
      </c>
      <c r="G123" s="40">
        <v>25937.1</v>
      </c>
      <c r="H123" s="36">
        <f t="shared" si="29"/>
        <v>65.616048054716998</v>
      </c>
      <c r="I123" s="40">
        <v>7939.3</v>
      </c>
    </row>
    <row r="124" spans="1:18" x14ac:dyDescent="0.2">
      <c r="A124" s="10" t="s">
        <v>46</v>
      </c>
      <c r="B124" s="60">
        <v>6649.9</v>
      </c>
      <c r="C124" s="60">
        <v>3713.6</v>
      </c>
      <c r="D124" s="60">
        <v>25</v>
      </c>
      <c r="E124" s="36">
        <f t="shared" si="28"/>
        <v>0.37594550293989387</v>
      </c>
      <c r="F124" s="36">
        <v>0</v>
      </c>
      <c r="G124" s="60">
        <v>288.8</v>
      </c>
      <c r="H124" s="36">
        <f t="shared" si="29"/>
        <v>8.6565096952908576</v>
      </c>
      <c r="I124" s="60">
        <v>25</v>
      </c>
    </row>
    <row r="125" spans="1:18" ht="14.25" x14ac:dyDescent="0.2">
      <c r="A125" s="9" t="s">
        <v>47</v>
      </c>
      <c r="B125" s="59">
        <f>B126+B127+B128+B129</f>
        <v>1701583.6</v>
      </c>
      <c r="C125" s="59">
        <f>C126+C127+C128+C129</f>
        <v>1182570.4999999998</v>
      </c>
      <c r="D125" s="59">
        <f>D126+D127+D128+D129</f>
        <v>365693.6</v>
      </c>
      <c r="E125" s="35">
        <f t="shared" si="28"/>
        <v>21.491368393536465</v>
      </c>
      <c r="F125" s="35">
        <f>$D:$D/$C:$C*100</f>
        <v>30.923619352926529</v>
      </c>
      <c r="G125" s="59">
        <f>G126+G127+G128+G129</f>
        <v>776646.4</v>
      </c>
      <c r="H125" s="35">
        <f t="shared" si="29"/>
        <v>47.08624156372835</v>
      </c>
      <c r="I125" s="59">
        <f>I126+I127+I128+I129</f>
        <v>152401.59999999998</v>
      </c>
    </row>
    <row r="126" spans="1:18" x14ac:dyDescent="0.2">
      <c r="A126" s="10" t="s">
        <v>48</v>
      </c>
      <c r="B126" s="60">
        <v>1402208.5</v>
      </c>
      <c r="C126" s="60">
        <v>1121066.7</v>
      </c>
      <c r="D126" s="60">
        <v>325706.5</v>
      </c>
      <c r="E126" s="36">
        <f t="shared" si="28"/>
        <v>23.228107660166089</v>
      </c>
      <c r="F126" s="36">
        <f>$D:$D/$C:$C*100</f>
        <v>29.05326685736005</v>
      </c>
      <c r="G126" s="60">
        <v>737419.3</v>
      </c>
      <c r="H126" s="36">
        <f t="shared" si="29"/>
        <v>44.168426294239922</v>
      </c>
      <c r="I126" s="60">
        <v>143169.29999999999</v>
      </c>
    </row>
    <row r="127" spans="1:18" x14ac:dyDescent="0.2">
      <c r="A127" s="10" t="s">
        <v>49</v>
      </c>
      <c r="B127" s="60">
        <v>107889.60000000001</v>
      </c>
      <c r="C127" s="60">
        <v>41419.5</v>
      </c>
      <c r="D127" s="60">
        <v>25214.3</v>
      </c>
      <c r="E127" s="36">
        <f t="shared" si="28"/>
        <v>23.370463881597484</v>
      </c>
      <c r="F127" s="36">
        <f>$D:$D/$C:$C*100</f>
        <v>60.875433068965101</v>
      </c>
      <c r="G127" s="60">
        <v>21934.6</v>
      </c>
      <c r="H127" s="36">
        <f t="shared" si="29"/>
        <v>114.95217601415115</v>
      </c>
      <c r="I127" s="60">
        <v>3826.7</v>
      </c>
    </row>
    <row r="128" spans="1:18" x14ac:dyDescent="0.2">
      <c r="A128" s="10" t="s">
        <v>50</v>
      </c>
      <c r="B128" s="60">
        <v>175407</v>
      </c>
      <c r="C128" s="60">
        <v>18028.900000000001</v>
      </c>
      <c r="D128" s="60">
        <v>14292.6</v>
      </c>
      <c r="E128" s="36">
        <f t="shared" si="28"/>
        <v>8.1482494997349022</v>
      </c>
      <c r="F128" s="36">
        <f>$D:$D/$C:$C*100</f>
        <v>79.276051228860325</v>
      </c>
      <c r="G128" s="60">
        <v>17292.5</v>
      </c>
      <c r="H128" s="36">
        <f t="shared" si="29"/>
        <v>82.652016770276134</v>
      </c>
      <c r="I128" s="60">
        <v>5058.3</v>
      </c>
    </row>
    <row r="129" spans="1:9" x14ac:dyDescent="0.2">
      <c r="A129" s="10" t="s">
        <v>51</v>
      </c>
      <c r="B129" s="60">
        <v>16078.5</v>
      </c>
      <c r="C129" s="60">
        <v>2055.4</v>
      </c>
      <c r="D129" s="60">
        <v>480.2</v>
      </c>
      <c r="E129" s="36">
        <f t="shared" si="28"/>
        <v>2.9865970084274029</v>
      </c>
      <c r="F129" s="36">
        <f>$D:$D/$C:$C*100</f>
        <v>23.362849080470955</v>
      </c>
      <c r="G129" s="60">
        <v>0</v>
      </c>
      <c r="H129" s="36">
        <v>0</v>
      </c>
      <c r="I129" s="60">
        <v>347.3</v>
      </c>
    </row>
    <row r="130" spans="1:9" ht="18.75" customHeight="1" x14ac:dyDescent="0.2">
      <c r="A130" s="13" t="s">
        <v>112</v>
      </c>
      <c r="B130" s="59">
        <f>SUM(B131:B132)</f>
        <v>22735.9</v>
      </c>
      <c r="C130" s="59">
        <f>SUM(C131:C132)</f>
        <v>5259.4</v>
      </c>
      <c r="D130" s="59">
        <f>SUM(D131:D132)</f>
        <v>4809.2999999999993</v>
      </c>
      <c r="E130" s="35">
        <f t="shared" si="28"/>
        <v>21.152890362818269</v>
      </c>
      <c r="F130" s="35">
        <v>0</v>
      </c>
      <c r="G130" s="59">
        <f>SUM(G131:G132)</f>
        <v>897.8</v>
      </c>
      <c r="H130" s="36">
        <v>0</v>
      </c>
      <c r="I130" s="59">
        <f>SUM(I131:I132)</f>
        <v>3111.3999999999996</v>
      </c>
    </row>
    <row r="131" spans="1:9" ht="30.75" customHeight="1" x14ac:dyDescent="0.2">
      <c r="A131" s="10" t="s">
        <v>113</v>
      </c>
      <c r="B131" s="60">
        <v>2083</v>
      </c>
      <c r="C131" s="60">
        <v>460.5</v>
      </c>
      <c r="D131" s="60">
        <v>213.4</v>
      </c>
      <c r="E131" s="36">
        <f t="shared" si="28"/>
        <v>10.244839174267884</v>
      </c>
      <c r="F131" s="36">
        <v>0</v>
      </c>
      <c r="G131" s="60">
        <v>497.4</v>
      </c>
      <c r="H131" s="36">
        <v>0</v>
      </c>
      <c r="I131" s="60">
        <v>174.2</v>
      </c>
    </row>
    <row r="132" spans="1:9" ht="20.25" customHeight="1" x14ac:dyDescent="0.2">
      <c r="A132" s="10" t="s">
        <v>111</v>
      </c>
      <c r="B132" s="60">
        <v>20652.900000000001</v>
      </c>
      <c r="C132" s="60">
        <v>4798.8999999999996</v>
      </c>
      <c r="D132" s="60">
        <v>4595.8999999999996</v>
      </c>
      <c r="E132" s="36">
        <f t="shared" si="28"/>
        <v>22.253049208585715</v>
      </c>
      <c r="F132" s="36">
        <v>0</v>
      </c>
      <c r="G132" s="60">
        <v>400.4</v>
      </c>
      <c r="H132" s="36">
        <v>0</v>
      </c>
      <c r="I132" s="60">
        <v>2937.2</v>
      </c>
    </row>
    <row r="133" spans="1:9" ht="14.25" x14ac:dyDescent="0.2">
      <c r="A133" s="13" t="s">
        <v>52</v>
      </c>
      <c r="B133" s="59">
        <f>B134+B135+B136+B137+B138</f>
        <v>1758671.5999999999</v>
      </c>
      <c r="C133" s="59">
        <f>C134+C135+C136+C137+C138</f>
        <v>526889.1</v>
      </c>
      <c r="D133" s="59">
        <f>D134+D135+D136+D137+D138</f>
        <v>520094.2</v>
      </c>
      <c r="E133" s="35">
        <f t="shared" si="28"/>
        <v>29.573127808511835</v>
      </c>
      <c r="F133" s="35">
        <f t="shared" ref="F133:F142" si="30">$D:$D/$C:$C*100</f>
        <v>98.710373776948515</v>
      </c>
      <c r="G133" s="59">
        <f>G134+G135+G136+G137+G138</f>
        <v>457871.9</v>
      </c>
      <c r="H133" s="35">
        <f t="shared" ref="H133:H141" si="31">$D:$D/$G:$G*100</f>
        <v>113.58945591550824</v>
      </c>
      <c r="I133" s="59">
        <f>I134+I135+I136+I137+I138</f>
        <v>184272.40000000002</v>
      </c>
    </row>
    <row r="134" spans="1:9" x14ac:dyDescent="0.2">
      <c r="A134" s="10" t="s">
        <v>53</v>
      </c>
      <c r="B134" s="60">
        <v>665496.9</v>
      </c>
      <c r="C134" s="60">
        <v>203746.6</v>
      </c>
      <c r="D134" s="60">
        <v>203746.6</v>
      </c>
      <c r="E134" s="36">
        <f t="shared" si="28"/>
        <v>30.615709855297595</v>
      </c>
      <c r="F134" s="36">
        <f t="shared" si="30"/>
        <v>100</v>
      </c>
      <c r="G134" s="60">
        <v>190703.4</v>
      </c>
      <c r="H134" s="36">
        <f t="shared" si="31"/>
        <v>106.8395214768064</v>
      </c>
      <c r="I134" s="60">
        <v>70667.7</v>
      </c>
    </row>
    <row r="135" spans="1:9" x14ac:dyDescent="0.2">
      <c r="A135" s="10" t="s">
        <v>54</v>
      </c>
      <c r="B135" s="60">
        <v>813774.6</v>
      </c>
      <c r="C135" s="60">
        <v>239592.6</v>
      </c>
      <c r="D135" s="60">
        <v>237334.1</v>
      </c>
      <c r="E135" s="36">
        <f t="shared" si="28"/>
        <v>29.16459914084318</v>
      </c>
      <c r="F135" s="36">
        <f t="shared" si="30"/>
        <v>99.057358198875917</v>
      </c>
      <c r="G135" s="60">
        <v>209374</v>
      </c>
      <c r="H135" s="36">
        <f t="shared" si="31"/>
        <v>113.35414139291412</v>
      </c>
      <c r="I135" s="60">
        <v>90008.5</v>
      </c>
    </row>
    <row r="136" spans="1:9" x14ac:dyDescent="0.2">
      <c r="A136" s="10" t="s">
        <v>107</v>
      </c>
      <c r="B136" s="60">
        <v>153079.20000000001</v>
      </c>
      <c r="C136" s="60">
        <v>51603.199999999997</v>
      </c>
      <c r="D136" s="60">
        <v>50895.5</v>
      </c>
      <c r="E136" s="36">
        <f t="shared" si="28"/>
        <v>33.247822042446003</v>
      </c>
      <c r="F136" s="36">
        <f t="shared" si="30"/>
        <v>98.628573421803296</v>
      </c>
      <c r="G136" s="60">
        <v>33846.300000000003</v>
      </c>
      <c r="H136" s="36">
        <f t="shared" si="31"/>
        <v>150.37241884637317</v>
      </c>
      <c r="I136" s="60">
        <v>14432.3</v>
      </c>
    </row>
    <row r="137" spans="1:9" x14ac:dyDescent="0.2">
      <c r="A137" s="10" t="s">
        <v>55</v>
      </c>
      <c r="B137" s="60">
        <v>21822.400000000001</v>
      </c>
      <c r="C137" s="60">
        <v>6734.8</v>
      </c>
      <c r="D137" s="60">
        <v>6734.8</v>
      </c>
      <c r="E137" s="36">
        <f t="shared" si="28"/>
        <v>30.861866705770218</v>
      </c>
      <c r="F137" s="36">
        <f t="shared" si="30"/>
        <v>100</v>
      </c>
      <c r="G137" s="60">
        <v>4223.5</v>
      </c>
      <c r="H137" s="36">
        <f t="shared" si="31"/>
        <v>159.46016337161123</v>
      </c>
      <c r="I137" s="60">
        <v>2140.6999999999998</v>
      </c>
    </row>
    <row r="138" spans="1:9" x14ac:dyDescent="0.2">
      <c r="A138" s="10" t="s">
        <v>56</v>
      </c>
      <c r="B138" s="60">
        <v>104498.5</v>
      </c>
      <c r="C138" s="60">
        <v>25211.9</v>
      </c>
      <c r="D138" s="40">
        <v>21383.200000000001</v>
      </c>
      <c r="E138" s="36">
        <f t="shared" si="28"/>
        <v>20.462686067264123</v>
      </c>
      <c r="F138" s="36">
        <f t="shared" si="30"/>
        <v>84.813917237494991</v>
      </c>
      <c r="G138" s="40">
        <v>19724.7</v>
      </c>
      <c r="H138" s="36">
        <f t="shared" si="31"/>
        <v>108.4082394155551</v>
      </c>
      <c r="I138" s="40">
        <v>7023.2</v>
      </c>
    </row>
    <row r="139" spans="1:9" ht="28.5" customHeight="1" x14ac:dyDescent="0.2">
      <c r="A139" s="13" t="s">
        <v>57</v>
      </c>
      <c r="B139" s="59">
        <f>B140+B141</f>
        <v>176641.8</v>
      </c>
      <c r="C139" s="59">
        <f>C140+C141</f>
        <v>60269.700000000004</v>
      </c>
      <c r="D139" s="59">
        <f>D140+D141</f>
        <v>59366.899999999994</v>
      </c>
      <c r="E139" s="35">
        <f t="shared" si="28"/>
        <v>33.608636234458658</v>
      </c>
      <c r="F139" s="35">
        <f t="shared" si="30"/>
        <v>98.502066544217058</v>
      </c>
      <c r="G139" s="59">
        <f>G140+G141</f>
        <v>46072.1</v>
      </c>
      <c r="H139" s="35">
        <f t="shared" si="31"/>
        <v>128.85650968807585</v>
      </c>
      <c r="I139" s="59">
        <f>I140+I141</f>
        <v>16654.400000000001</v>
      </c>
    </row>
    <row r="140" spans="1:9" x14ac:dyDescent="0.2">
      <c r="A140" s="10" t="s">
        <v>58</v>
      </c>
      <c r="B140" s="60">
        <v>166615.9</v>
      </c>
      <c r="C140" s="60">
        <v>57800.4</v>
      </c>
      <c r="D140" s="60">
        <v>57208.2</v>
      </c>
      <c r="E140" s="36">
        <f t="shared" si="28"/>
        <v>34.33537855630825</v>
      </c>
      <c r="F140" s="36">
        <f t="shared" si="30"/>
        <v>98.975439616334825</v>
      </c>
      <c r="G140" s="60">
        <v>42716.5</v>
      </c>
      <c r="H140" s="36">
        <f t="shared" si="31"/>
        <v>133.92529818688328</v>
      </c>
      <c r="I140" s="60">
        <v>16276.4</v>
      </c>
    </row>
    <row r="141" spans="1:9" ht="25.5" x14ac:dyDescent="0.2">
      <c r="A141" s="10" t="s">
        <v>59</v>
      </c>
      <c r="B141" s="60">
        <v>10025.9</v>
      </c>
      <c r="C141" s="60">
        <v>2469.3000000000002</v>
      </c>
      <c r="D141" s="60">
        <v>2158.6999999999998</v>
      </c>
      <c r="E141" s="36">
        <f t="shared" si="28"/>
        <v>21.53123410367149</v>
      </c>
      <c r="F141" s="36">
        <f t="shared" si="30"/>
        <v>87.421536467824879</v>
      </c>
      <c r="G141" s="60">
        <v>3355.6</v>
      </c>
      <c r="H141" s="36">
        <f t="shared" si="31"/>
        <v>64.331267135534617</v>
      </c>
      <c r="I141" s="60">
        <v>378</v>
      </c>
    </row>
    <row r="142" spans="1:9" ht="18.75" customHeight="1" x14ac:dyDescent="0.2">
      <c r="A142" s="13" t="s">
        <v>60</v>
      </c>
      <c r="B142" s="59">
        <f>B143+B144+B145+B146</f>
        <v>112341.8</v>
      </c>
      <c r="C142" s="59">
        <f>C143+C144+C145+C146</f>
        <v>36377.700000000004</v>
      </c>
      <c r="D142" s="59">
        <f>D143+D144+D145+D146</f>
        <v>36151.500000000007</v>
      </c>
      <c r="E142" s="35">
        <f t="shared" si="28"/>
        <v>32.179918783569434</v>
      </c>
      <c r="F142" s="35">
        <f t="shared" si="30"/>
        <v>99.37819048483</v>
      </c>
      <c r="G142" s="59">
        <f>G143+G144+G145+G146</f>
        <v>33727.799999999996</v>
      </c>
      <c r="H142" s="35">
        <v>0</v>
      </c>
      <c r="I142" s="59">
        <f>I143+I144+I145+I146</f>
        <v>18922.400000000001</v>
      </c>
    </row>
    <row r="143" spans="1:9" x14ac:dyDescent="0.2">
      <c r="A143" s="10" t="s">
        <v>61</v>
      </c>
      <c r="B143" s="60">
        <v>5311.2</v>
      </c>
      <c r="C143" s="60">
        <v>1327.8</v>
      </c>
      <c r="D143" s="60">
        <v>1221.9000000000001</v>
      </c>
      <c r="E143" s="36">
        <f t="shared" si="28"/>
        <v>23.0061003163127</v>
      </c>
      <c r="F143" s="36">
        <v>0</v>
      </c>
      <c r="G143" s="60">
        <v>430.6</v>
      </c>
      <c r="H143" s="36">
        <f>$D:$D/$G:$G*100</f>
        <v>283.76683697166743</v>
      </c>
      <c r="I143" s="60">
        <v>407.3</v>
      </c>
    </row>
    <row r="144" spans="1:9" x14ac:dyDescent="0.2">
      <c r="A144" s="10" t="s">
        <v>62</v>
      </c>
      <c r="B144" s="60">
        <v>103428</v>
      </c>
      <c r="C144" s="60">
        <v>34219.300000000003</v>
      </c>
      <c r="D144" s="60">
        <v>34219.300000000003</v>
      </c>
      <c r="E144" s="36">
        <f t="shared" si="28"/>
        <v>33.085141354372126</v>
      </c>
      <c r="F144" s="36">
        <f>$D:$D/$C:$C*100</f>
        <v>100</v>
      </c>
      <c r="G144" s="60">
        <v>32338</v>
      </c>
      <c r="H144" s="36">
        <f>$D:$D/$G:$G*100</f>
        <v>105.81761395262541</v>
      </c>
      <c r="I144" s="60">
        <v>18338.400000000001</v>
      </c>
    </row>
    <row r="145" spans="1:9" x14ac:dyDescent="0.2">
      <c r="A145" s="10" t="s">
        <v>63</v>
      </c>
      <c r="B145" s="40">
        <v>3602.6</v>
      </c>
      <c r="C145" s="40">
        <v>830.6</v>
      </c>
      <c r="D145" s="40">
        <v>710.3</v>
      </c>
      <c r="E145" s="36">
        <f t="shared" si="28"/>
        <v>19.716315994004329</v>
      </c>
      <c r="F145" s="36">
        <f>$D:$D/$C:$C*100</f>
        <v>85.516494100650121</v>
      </c>
      <c r="G145" s="40">
        <v>959.2</v>
      </c>
      <c r="H145" s="36">
        <f>$D:$D/$G:$G*100</f>
        <v>74.051292743953283</v>
      </c>
      <c r="I145" s="40">
        <v>176.7</v>
      </c>
    </row>
    <row r="146" spans="1:9" x14ac:dyDescent="0.2">
      <c r="A146" s="10" t="s">
        <v>64</v>
      </c>
      <c r="B146" s="60">
        <v>0</v>
      </c>
      <c r="C146" s="60">
        <v>0</v>
      </c>
      <c r="D146" s="60">
        <v>0</v>
      </c>
      <c r="E146" s="36">
        <v>0</v>
      </c>
      <c r="F146" s="36">
        <v>0</v>
      </c>
      <c r="G146" s="60">
        <v>0</v>
      </c>
      <c r="H146" s="36">
        <v>0</v>
      </c>
      <c r="I146" s="60">
        <v>0</v>
      </c>
    </row>
    <row r="147" spans="1:9" ht="16.5" customHeight="1" x14ac:dyDescent="0.2">
      <c r="A147" s="13" t="s">
        <v>71</v>
      </c>
      <c r="B147" s="37">
        <f>B148+B149+B150+B151</f>
        <v>133706.4</v>
      </c>
      <c r="C147" s="37">
        <f t="shared" ref="C147:D147" si="32">C148+C149+C150+C151</f>
        <v>28338.899999999998</v>
      </c>
      <c r="D147" s="37">
        <f t="shared" si="32"/>
        <v>27904.6</v>
      </c>
      <c r="E147" s="35">
        <f>$D:$D/$B:$B*100</f>
        <v>20.870055584474638</v>
      </c>
      <c r="F147" s="35">
        <f>$D:$D/$C:$C*100</f>
        <v>98.467477566172306</v>
      </c>
      <c r="G147" s="37">
        <f t="shared" ref="G147" si="33">G148+G149+G150+G151</f>
        <v>20587.2</v>
      </c>
      <c r="H147" s="35">
        <f>$D:$D/$G:$G*100</f>
        <v>135.54344447035049</v>
      </c>
      <c r="I147" s="37">
        <f t="shared" ref="I147" si="34">I148+I149+I150+I151</f>
        <v>8317.9</v>
      </c>
    </row>
    <row r="148" spans="1:9" x14ac:dyDescent="0.2">
      <c r="A148" s="24" t="s">
        <v>72</v>
      </c>
      <c r="B148" s="40">
        <v>0</v>
      </c>
      <c r="C148" s="40">
        <v>0</v>
      </c>
      <c r="D148" s="40">
        <v>0</v>
      </c>
      <c r="E148" s="36">
        <v>0</v>
      </c>
      <c r="F148" s="36">
        <v>0</v>
      </c>
      <c r="G148" s="40">
        <v>15935.7</v>
      </c>
      <c r="H148" s="36">
        <f>$D:$D/$G:$G*100</f>
        <v>0</v>
      </c>
      <c r="I148" s="40">
        <v>0</v>
      </c>
    </row>
    <row r="149" spans="1:9" x14ac:dyDescent="0.2">
      <c r="A149" s="14" t="s">
        <v>73</v>
      </c>
      <c r="B149" s="40">
        <v>60916.7</v>
      </c>
      <c r="C149" s="40">
        <v>6560.1</v>
      </c>
      <c r="D149" s="40">
        <v>6348.1</v>
      </c>
      <c r="E149" s="36">
        <f>$D:$D/$B:$B*100</f>
        <v>10.420951890040007</v>
      </c>
      <c r="F149" s="36">
        <f>$D:$D/$C:$C*100</f>
        <v>96.768341946006913</v>
      </c>
      <c r="G149" s="40">
        <v>3464.1</v>
      </c>
      <c r="H149" s="36">
        <f>$D:$D/$G:$G*100</f>
        <v>183.25394763430617</v>
      </c>
      <c r="I149" s="40">
        <v>1668.6</v>
      </c>
    </row>
    <row r="150" spans="1:9" x14ac:dyDescent="0.2">
      <c r="A150" s="14" t="s">
        <v>157</v>
      </c>
      <c r="B150" s="40">
        <v>67736.100000000006</v>
      </c>
      <c r="C150" s="40">
        <v>20168</v>
      </c>
      <c r="D150" s="40">
        <v>20168</v>
      </c>
      <c r="E150" s="36">
        <f>$D:$D/$B:$B*100</f>
        <v>29.774374373487696</v>
      </c>
      <c r="F150" s="36">
        <f>$D:$D/$C:$C*100</f>
        <v>100</v>
      </c>
      <c r="G150" s="40">
        <v>0</v>
      </c>
      <c r="H150" s="36">
        <v>0</v>
      </c>
      <c r="I150" s="40">
        <v>6155</v>
      </c>
    </row>
    <row r="151" spans="1:9" ht="24.75" customHeight="1" x14ac:dyDescent="0.2">
      <c r="A151" s="14" t="s">
        <v>82</v>
      </c>
      <c r="B151" s="40">
        <v>5053.6000000000004</v>
      </c>
      <c r="C151" s="40">
        <v>1610.8</v>
      </c>
      <c r="D151" s="40">
        <v>1388.5</v>
      </c>
      <c r="E151" s="36">
        <f>$D:$D/$B:$B*100</f>
        <v>27.475463036251384</v>
      </c>
      <c r="F151" s="36">
        <f>$D:$D/$C:$C*100</f>
        <v>86.199404022845798</v>
      </c>
      <c r="G151" s="40">
        <v>1187.4000000000001</v>
      </c>
      <c r="H151" s="36">
        <f>$D:$D/$G:$G*100</f>
        <v>116.93616304530907</v>
      </c>
      <c r="I151" s="40">
        <v>494.3</v>
      </c>
    </row>
    <row r="152" spans="1:9" ht="25.5" x14ac:dyDescent="0.2">
      <c r="A152" s="15" t="s">
        <v>94</v>
      </c>
      <c r="B152" s="37">
        <f t="shared" ref="B152:H152" si="35">B153</f>
        <v>0</v>
      </c>
      <c r="C152" s="37">
        <f t="shared" si="35"/>
        <v>0</v>
      </c>
      <c r="D152" s="37">
        <f>D153</f>
        <v>0</v>
      </c>
      <c r="E152" s="37">
        <f t="shared" si="35"/>
        <v>0</v>
      </c>
      <c r="F152" s="37">
        <f t="shared" si="35"/>
        <v>0</v>
      </c>
      <c r="G152" s="37">
        <f t="shared" si="35"/>
        <v>0</v>
      </c>
      <c r="H152" s="40">
        <f t="shared" si="35"/>
        <v>0</v>
      </c>
      <c r="I152" s="37">
        <f>I153</f>
        <v>0</v>
      </c>
    </row>
    <row r="153" spans="1:9" ht="26.25" customHeight="1" x14ac:dyDescent="0.2">
      <c r="A153" s="14" t="s">
        <v>94</v>
      </c>
      <c r="B153" s="40">
        <v>0</v>
      </c>
      <c r="C153" s="40">
        <v>0</v>
      </c>
      <c r="D153" s="40">
        <v>0</v>
      </c>
      <c r="E153" s="36">
        <v>0</v>
      </c>
      <c r="F153" s="36">
        <v>0</v>
      </c>
      <c r="G153" s="60">
        <v>0</v>
      </c>
      <c r="H153" s="36">
        <v>0</v>
      </c>
      <c r="I153" s="40">
        <v>0</v>
      </c>
    </row>
    <row r="154" spans="1:9" ht="21" customHeight="1" x14ac:dyDescent="0.2">
      <c r="A154" s="23" t="s">
        <v>65</v>
      </c>
      <c r="B154" s="39">
        <f>B108+B117+B118+B119+B125+B130+B133+B139+B142+B147+B152</f>
        <v>4450123.2</v>
      </c>
      <c r="C154" s="39">
        <f>C108+C117+C118+C119+C125+C130+C133+C139+C142+C147+C152</f>
        <v>1999435.9999999995</v>
      </c>
      <c r="D154" s="39">
        <f>D108+D117+D118+D119+D125+D130+D133+D139+D142+D147+D152</f>
        <v>1131205.5</v>
      </c>
      <c r="E154" s="38">
        <f>$D:$D/$B:$B*100</f>
        <v>25.419644561750559</v>
      </c>
      <c r="F154" s="38">
        <f>$D:$D/$C:$C*100</f>
        <v>56.576229496718092</v>
      </c>
      <c r="G154" s="39">
        <f>G108+G117+G118+G119+G125+G130+G133+G139+G142+G147+G152</f>
        <v>1449367.5</v>
      </c>
      <c r="H154" s="46">
        <f>$D:$D/$G:$G*100</f>
        <v>78.048217584567055</v>
      </c>
      <c r="I154" s="39">
        <f>I108+I117+I118+I119+I125+I130+I133+I139+I142+I147+I152</f>
        <v>422955.70000000007</v>
      </c>
    </row>
    <row r="155" spans="1:9" ht="24" customHeight="1" x14ac:dyDescent="0.2">
      <c r="A155" s="16" t="s">
        <v>66</v>
      </c>
      <c r="B155" s="39">
        <f>B106-B154</f>
        <v>-815477.79999999981</v>
      </c>
      <c r="C155" s="39">
        <f>C106-C154</f>
        <v>-854202.49999999953</v>
      </c>
      <c r="D155" s="39">
        <f>D106-D154</f>
        <v>-198579.80000000005</v>
      </c>
      <c r="E155" s="39"/>
      <c r="F155" s="39"/>
      <c r="G155" s="39">
        <f>G106-G154</f>
        <v>165489.90000000014</v>
      </c>
      <c r="H155" s="47"/>
      <c r="I155" s="39">
        <f>I106-I154</f>
        <v>-169423.40000000002</v>
      </c>
    </row>
    <row r="156" spans="1:9" ht="30" customHeight="1" x14ac:dyDescent="0.2">
      <c r="A156" s="3" t="s">
        <v>67</v>
      </c>
      <c r="B156" s="40" t="s">
        <v>160</v>
      </c>
      <c r="C156" s="40"/>
      <c r="D156" s="40" t="s">
        <v>163</v>
      </c>
      <c r="E156" s="40"/>
      <c r="F156" s="40"/>
      <c r="G156" s="40"/>
      <c r="H156" s="40"/>
      <c r="I156" s="40"/>
    </row>
    <row r="157" spans="1:9" ht="17.25" customHeight="1" x14ac:dyDescent="0.25">
      <c r="A157" s="7" t="s">
        <v>68</v>
      </c>
      <c r="B157" s="37">
        <f>SUM(B159,B160)</f>
        <v>818055</v>
      </c>
      <c r="C157" s="40"/>
      <c r="D157" s="37">
        <f>SUM(D159,D160)</f>
        <v>619475.19999999995</v>
      </c>
      <c r="E157" s="40"/>
      <c r="F157" s="40"/>
      <c r="G157" s="64"/>
      <c r="H157" s="48"/>
      <c r="I157" s="37">
        <f>SUM(I159,I160)</f>
        <v>-170616.3</v>
      </c>
    </row>
    <row r="158" spans="1:9" x14ac:dyDescent="0.2">
      <c r="A158" s="3" t="s">
        <v>7</v>
      </c>
      <c r="B158" s="40"/>
      <c r="C158" s="40"/>
      <c r="D158" s="40"/>
      <c r="E158" s="40"/>
      <c r="F158" s="40"/>
      <c r="G158" s="40"/>
      <c r="H158" s="48"/>
      <c r="I158" s="40"/>
    </row>
    <row r="159" spans="1:9" ht="18" customHeight="1" x14ac:dyDescent="0.2">
      <c r="A159" s="8" t="s">
        <v>69</v>
      </c>
      <c r="B159" s="40">
        <v>762231.5</v>
      </c>
      <c r="C159" s="40"/>
      <c r="D159" s="40">
        <v>556120.6</v>
      </c>
      <c r="E159" s="40"/>
      <c r="F159" s="40"/>
      <c r="G159" s="40"/>
      <c r="H159" s="48"/>
      <c r="I159" s="40">
        <v>-143017</v>
      </c>
    </row>
    <row r="160" spans="1:9" x14ac:dyDescent="0.2">
      <c r="A160" s="3" t="s">
        <v>70</v>
      </c>
      <c r="B160" s="40">
        <v>55823.5</v>
      </c>
      <c r="C160" s="40"/>
      <c r="D160" s="40">
        <v>63354.6</v>
      </c>
      <c r="E160" s="40"/>
      <c r="F160" s="40"/>
      <c r="G160" s="40"/>
      <c r="H160" s="48"/>
      <c r="I160" s="40">
        <v>-27599.3</v>
      </c>
    </row>
    <row r="161" spans="1:9" hidden="1" x14ac:dyDescent="0.2">
      <c r="A161" s="4" t="s">
        <v>92</v>
      </c>
      <c r="B161" s="41"/>
      <c r="C161" s="41"/>
      <c r="D161" s="41"/>
      <c r="E161" s="41"/>
      <c r="F161" s="41"/>
      <c r="G161" s="41"/>
      <c r="H161" s="49"/>
      <c r="I161" s="41"/>
    </row>
    <row r="162" spans="1:9" ht="12" customHeight="1" x14ac:dyDescent="0.25">
      <c r="A162" s="17"/>
    </row>
    <row r="163" spans="1:9" hidden="1" x14ac:dyDescent="0.25">
      <c r="A163" s="18"/>
      <c r="B163" s="65"/>
    </row>
    <row r="164" spans="1:9" ht="31.5" hidden="1" x14ac:dyDescent="0.25">
      <c r="A164" s="19" t="s">
        <v>100</v>
      </c>
      <c r="B164" s="43"/>
      <c r="C164" s="43"/>
      <c r="D164" s="43"/>
      <c r="E164" s="43"/>
      <c r="F164" s="43"/>
      <c r="G164" s="43"/>
      <c r="H164" s="43" t="s">
        <v>89</v>
      </c>
      <c r="I164" s="43"/>
    </row>
    <row r="165" spans="1:9" x14ac:dyDescent="0.25">
      <c r="A165" s="18"/>
      <c r="B165" s="43"/>
      <c r="C165" s="43"/>
      <c r="D165" s="43"/>
      <c r="E165" s="43"/>
      <c r="F165" s="43"/>
      <c r="G165" s="43"/>
      <c r="H165" s="43"/>
      <c r="I165" s="43"/>
    </row>
    <row r="167" spans="1:9" x14ac:dyDescent="0.25">
      <c r="A167" s="21" t="s">
        <v>93</v>
      </c>
    </row>
  </sheetData>
  <mergeCells count="14">
    <mergeCell ref="A107:I107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2024-05-02T02:28:29Z</cp:lastPrinted>
  <dcterms:created xsi:type="dcterms:W3CDTF">2010-09-10T01:16:58Z</dcterms:created>
  <dcterms:modified xsi:type="dcterms:W3CDTF">2024-05-07T03:13:43Z</dcterms:modified>
</cp:coreProperties>
</file>