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09.09.2024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G89" i="1" l="1"/>
  <c r="E122" i="1" l="1"/>
  <c r="E102" i="1"/>
  <c r="F84" i="1"/>
  <c r="H74" i="1"/>
  <c r="H49" i="1"/>
  <c r="F49" i="1"/>
  <c r="H39" i="1"/>
  <c r="F39" i="1"/>
  <c r="H29" i="1"/>
  <c r="F29" i="1"/>
  <c r="H79" i="1" l="1"/>
  <c r="F79" i="1"/>
  <c r="F144" i="1" l="1"/>
  <c r="F133" i="1"/>
  <c r="F132" i="1"/>
  <c r="F122" i="1"/>
  <c r="F125" i="1"/>
  <c r="F124" i="1"/>
  <c r="F106" i="1"/>
  <c r="F101" i="1"/>
  <c r="F99" i="1"/>
  <c r="I63" i="1"/>
  <c r="D63" i="1"/>
  <c r="F94" i="1"/>
  <c r="F93" i="1"/>
  <c r="E94" i="1"/>
  <c r="E93" i="1"/>
  <c r="G92" i="1"/>
  <c r="I92" i="1"/>
  <c r="I89" i="1" s="1"/>
  <c r="F66" i="1"/>
  <c r="F17" i="1"/>
  <c r="F16" i="1"/>
  <c r="F15" i="1"/>
  <c r="F12" i="1"/>
  <c r="H17" i="1"/>
  <c r="H16" i="1"/>
  <c r="C59" i="1" l="1"/>
  <c r="E11" i="1"/>
  <c r="H91" i="1" l="1"/>
  <c r="C92" i="1"/>
  <c r="C89" i="1" s="1"/>
  <c r="D92" i="1"/>
  <c r="D89" i="1" s="1"/>
  <c r="B92" i="1"/>
  <c r="B89" i="1" s="1"/>
  <c r="E92" i="1" l="1"/>
  <c r="F92" i="1"/>
  <c r="E106" i="1"/>
  <c r="E84" i="1"/>
  <c r="E82" i="1"/>
  <c r="F89" i="1" l="1"/>
  <c r="E89" i="1"/>
  <c r="D59" i="1"/>
  <c r="I59" i="1"/>
  <c r="I9" i="1" l="1"/>
  <c r="G9" i="1"/>
  <c r="I57" i="1" l="1"/>
  <c r="G59" i="1"/>
  <c r="H59" i="1" s="1"/>
  <c r="D57" i="1"/>
  <c r="C57" i="1"/>
  <c r="F59" i="1"/>
  <c r="B59" i="1"/>
  <c r="H53" i="1"/>
  <c r="C9" i="1"/>
  <c r="G57" i="1" l="1"/>
  <c r="E59" i="1"/>
  <c r="H52" i="1"/>
  <c r="H71" i="1"/>
  <c r="H99" i="1"/>
  <c r="H101" i="1"/>
  <c r="H125" i="1"/>
  <c r="H124" i="1"/>
  <c r="H128" i="1"/>
  <c r="H127" i="1"/>
  <c r="H146" i="1"/>
  <c r="H145" i="1"/>
  <c r="H144" i="1"/>
  <c r="D158" i="1" l="1"/>
  <c r="B158" i="1"/>
  <c r="E128" i="1" l="1"/>
  <c r="E127" i="1"/>
  <c r="H89" i="1"/>
  <c r="H82" i="1" l="1"/>
  <c r="H51" i="1"/>
  <c r="E17" i="1" l="1"/>
  <c r="E16" i="1"/>
  <c r="E20" i="1" l="1"/>
  <c r="F151" i="1" l="1"/>
  <c r="E151" i="1"/>
  <c r="I148" i="1" l="1"/>
  <c r="G148" i="1"/>
  <c r="C148" i="1"/>
  <c r="D148" i="1"/>
  <c r="B148" i="1"/>
  <c r="D33" i="1" l="1"/>
  <c r="C44" i="1" l="1"/>
  <c r="D44" i="1"/>
  <c r="G44" i="1"/>
  <c r="I44" i="1"/>
  <c r="B44" i="1"/>
  <c r="G63" i="1"/>
  <c r="H44" i="1" l="1"/>
  <c r="F44" i="1"/>
  <c r="E44" i="1"/>
  <c r="I158" i="1" l="1"/>
  <c r="D9" i="1" l="1"/>
  <c r="B9" i="1"/>
  <c r="H15" i="1" l="1"/>
  <c r="E15" i="1"/>
  <c r="I153" i="1" l="1"/>
  <c r="I143" i="1"/>
  <c r="I140" i="1"/>
  <c r="I134" i="1"/>
  <c r="I131" i="1"/>
  <c r="I126" i="1"/>
  <c r="I120" i="1"/>
  <c r="I109" i="1"/>
  <c r="I97" i="1"/>
  <c r="I96" i="1" s="1"/>
  <c r="I41" i="1"/>
  <c r="I36" i="1"/>
  <c r="I33" i="1"/>
  <c r="I31" i="1" s="1"/>
  <c r="I24" i="1"/>
  <c r="I23" i="1" s="1"/>
  <c r="I18" i="1"/>
  <c r="I7" i="1"/>
  <c r="E51" i="1"/>
  <c r="F51" i="1"/>
  <c r="I95" i="1" l="1"/>
  <c r="I107" i="1" s="1"/>
  <c r="I155" i="1"/>
  <c r="F52" i="1"/>
  <c r="H40" i="1"/>
  <c r="I156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B57" i="1" l="1"/>
  <c r="G120" i="1" l="1"/>
  <c r="C120" i="1"/>
  <c r="D120" i="1"/>
  <c r="B120" i="1"/>
  <c r="G24" i="1"/>
  <c r="D24" i="1"/>
  <c r="D23" i="1" s="1"/>
  <c r="G131" i="1" l="1"/>
  <c r="H26" i="1" l="1"/>
  <c r="H25" i="1"/>
  <c r="F130" i="1" l="1"/>
  <c r="E29" i="1"/>
  <c r="B109" i="1" l="1"/>
  <c r="C109" i="1"/>
  <c r="D109" i="1"/>
  <c r="G109" i="1"/>
  <c r="E130" i="1" l="1"/>
  <c r="F78" i="1" l="1"/>
  <c r="F26" i="1" l="1"/>
  <c r="E26" i="1"/>
  <c r="H152" i="1"/>
  <c r="H150" i="1"/>
  <c r="H123" i="1"/>
  <c r="H119" i="1"/>
  <c r="H118" i="1"/>
  <c r="H30" i="1"/>
  <c r="E66" i="1"/>
  <c r="F30" i="1"/>
  <c r="G36" i="1" l="1"/>
  <c r="D36" i="1"/>
  <c r="B36" i="1"/>
  <c r="H46" i="1"/>
  <c r="E39" i="1"/>
  <c r="H85" i="1" l="1"/>
  <c r="H78" i="1"/>
  <c r="H77" i="1"/>
  <c r="H76" i="1"/>
  <c r="H72" i="1"/>
  <c r="H66" i="1"/>
  <c r="H65" i="1"/>
  <c r="H64" i="1"/>
  <c r="F64" i="1" l="1"/>
  <c r="G23" i="1"/>
  <c r="E30" i="1"/>
  <c r="H120" i="1" l="1"/>
  <c r="B24" i="1"/>
  <c r="B23" i="1" s="1"/>
  <c r="H28" i="1"/>
  <c r="H14" i="1"/>
  <c r="F14" i="1"/>
  <c r="E14" i="1"/>
  <c r="H24" i="1" l="1"/>
  <c r="E24" i="1"/>
  <c r="F24" i="1"/>
  <c r="D143" i="1"/>
  <c r="C143" i="1"/>
  <c r="B143" i="1"/>
  <c r="G143" i="1"/>
  <c r="F23" i="1" l="1"/>
  <c r="E23" i="1"/>
  <c r="H23" i="1"/>
  <c r="E116" i="1"/>
  <c r="E113" i="1"/>
  <c r="H105" i="1"/>
  <c r="F82" i="1"/>
  <c r="F76" i="1"/>
  <c r="F72" i="1"/>
  <c r="E64" i="1"/>
  <c r="E111" i="1" l="1"/>
  <c r="H11" i="1" l="1"/>
  <c r="E79" i="1" l="1"/>
  <c r="B63" i="1"/>
  <c r="E76" i="1"/>
  <c r="C131" i="1"/>
  <c r="D131" i="1"/>
  <c r="B131" i="1"/>
  <c r="E132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D96" i="1" s="1"/>
  <c r="G97" i="1"/>
  <c r="G96" i="1" s="1"/>
  <c r="E98" i="1"/>
  <c r="F98" i="1"/>
  <c r="H98" i="1"/>
  <c r="E99" i="1"/>
  <c r="E100" i="1"/>
  <c r="F100" i="1"/>
  <c r="H100" i="1"/>
  <c r="E101" i="1"/>
  <c r="H106" i="1"/>
  <c r="E110" i="1"/>
  <c r="F110" i="1"/>
  <c r="H110" i="1"/>
  <c r="F111" i="1"/>
  <c r="H111" i="1"/>
  <c r="E112" i="1"/>
  <c r="F112" i="1"/>
  <c r="H112" i="1"/>
  <c r="E114" i="1"/>
  <c r="F114" i="1"/>
  <c r="H114" i="1"/>
  <c r="E117" i="1"/>
  <c r="F117" i="1"/>
  <c r="H117" i="1"/>
  <c r="E118" i="1"/>
  <c r="F118" i="1"/>
  <c r="E119" i="1"/>
  <c r="F119" i="1"/>
  <c r="E123" i="1"/>
  <c r="F123" i="1"/>
  <c r="E124" i="1"/>
  <c r="E125" i="1"/>
  <c r="B126" i="1"/>
  <c r="C126" i="1"/>
  <c r="D126" i="1"/>
  <c r="G126" i="1"/>
  <c r="F127" i="1"/>
  <c r="F128" i="1"/>
  <c r="E129" i="1"/>
  <c r="F129" i="1"/>
  <c r="H129" i="1"/>
  <c r="E133" i="1"/>
  <c r="B134" i="1"/>
  <c r="C134" i="1"/>
  <c r="D134" i="1"/>
  <c r="G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B140" i="1"/>
  <c r="C140" i="1"/>
  <c r="D140" i="1"/>
  <c r="G140" i="1"/>
  <c r="E141" i="1"/>
  <c r="F141" i="1"/>
  <c r="H141" i="1"/>
  <c r="E142" i="1"/>
  <c r="F142" i="1"/>
  <c r="H142" i="1"/>
  <c r="E144" i="1"/>
  <c r="E145" i="1"/>
  <c r="F145" i="1"/>
  <c r="E146" i="1"/>
  <c r="F146" i="1"/>
  <c r="H149" i="1"/>
  <c r="E150" i="1"/>
  <c r="F150" i="1"/>
  <c r="E152" i="1"/>
  <c r="F152" i="1"/>
  <c r="B153" i="1"/>
  <c r="C153" i="1"/>
  <c r="D153" i="1"/>
  <c r="E153" i="1"/>
  <c r="F153" i="1"/>
  <c r="G153" i="1"/>
  <c r="H153" i="1"/>
  <c r="F131" i="1" l="1"/>
  <c r="D95" i="1"/>
  <c r="D107" i="1" s="1"/>
  <c r="G95" i="1"/>
  <c r="G107" i="1" s="1"/>
  <c r="B95" i="1"/>
  <c r="B107" i="1" s="1"/>
  <c r="E31" i="1"/>
  <c r="F31" i="1"/>
  <c r="F33" i="1"/>
  <c r="H31" i="1"/>
  <c r="H63" i="1"/>
  <c r="E109" i="1"/>
  <c r="E57" i="1"/>
  <c r="H36" i="1"/>
  <c r="E9" i="1"/>
  <c r="E148" i="1"/>
  <c r="E143" i="1"/>
  <c r="F126" i="1"/>
  <c r="G155" i="1"/>
  <c r="F148" i="1"/>
  <c r="F143" i="1"/>
  <c r="H134" i="1"/>
  <c r="H148" i="1"/>
  <c r="C155" i="1"/>
  <c r="E120" i="1"/>
  <c r="F96" i="1"/>
  <c r="H57" i="1"/>
  <c r="B155" i="1"/>
  <c r="H7" i="1"/>
  <c r="F57" i="1"/>
  <c r="F134" i="1"/>
  <c r="E126" i="1"/>
  <c r="E97" i="1"/>
  <c r="E36" i="1"/>
  <c r="E134" i="1"/>
  <c r="F97" i="1"/>
  <c r="E140" i="1"/>
  <c r="E131" i="1"/>
  <c r="D155" i="1"/>
  <c r="E33" i="1"/>
  <c r="F36" i="1"/>
  <c r="H33" i="1"/>
  <c r="F18" i="1"/>
  <c r="F9" i="1"/>
  <c r="E7" i="1"/>
  <c r="H9" i="1"/>
  <c r="H96" i="1"/>
  <c r="F7" i="1"/>
  <c r="H109" i="1"/>
  <c r="F120" i="1"/>
  <c r="F63" i="1"/>
  <c r="E18" i="1"/>
  <c r="F140" i="1"/>
  <c r="H140" i="1"/>
  <c r="H126" i="1"/>
  <c r="E63" i="1"/>
  <c r="F109" i="1"/>
  <c r="E96" i="1"/>
  <c r="H97" i="1"/>
  <c r="H18" i="1"/>
  <c r="D156" i="1" l="1"/>
  <c r="C107" i="1"/>
  <c r="C156" i="1" s="1"/>
  <c r="G156" i="1"/>
  <c r="E155" i="1"/>
  <c r="F155" i="1"/>
  <c r="H155" i="1"/>
  <c r="B156" i="1"/>
  <c r="H95" i="1"/>
  <c r="E95" i="1"/>
  <c r="F95" i="1" l="1"/>
  <c r="H107" i="1"/>
  <c r="E107" i="1"/>
  <c r="F107" i="1"/>
</calcChain>
</file>

<file path=xl/sharedStrings.xml><?xml version="1.0" encoding="utf-8"?>
<sst xmlns="http://schemas.openxmlformats.org/spreadsheetml/2006/main" count="173" uniqueCount="172">
  <si>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</si>
  <si>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</si>
  <si>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</si>
  <si>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</si>
  <si>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</si>
  <si>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</si>
  <si>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</si>
  <si>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</si>
  <si>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</si>
  <si>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</si>
  <si>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</si>
  <si>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</si>
  <si>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</si>
  <si>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</si>
  <si>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</si>
  <si>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</si>
  <si>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</si>
  <si>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</si>
  <si>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</si>
  <si>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</si>
  <si>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</si>
  <si>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</si>
  <si>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</si>
  <si>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</si>
  <si>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</si>
  <si>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</si>
  <si>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</si>
  <si>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</si>
  <si>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</si>
  <si>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</si>
  <si>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</si>
  <si>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</si>
  <si>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</si>
  <si>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</si>
  <si>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</si>
  <si>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</si>
  <si>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</si>
  <si>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</si>
  <si>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</si>
  <si>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</si>
  <si>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</si>
  <si>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</si>
  <si>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</si>
  <si>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</si>
  <si>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</si>
  <si>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</si>
  <si>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</si>
  <si>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</si>
  <si>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</si>
  <si>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</si>
  <si>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</si>
  <si>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</si>
  <si>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</si>
  <si>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</si>
  <si>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</si>
  <si>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</si>
  <si>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</si>
  <si>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</si>
  <si>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</si>
  <si>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</si>
  <si>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</si>
  <si>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</si>
  <si>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</si>
  <si>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</si>
  <si>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</si>
  <si>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</si>
  <si>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</si>
  <si>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</si>
  <si>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</si>
  <si>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</si>
  <si>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</si>
  <si>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</si>
  <si>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</si>
  <si>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</si>
  <si>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</si>
  <si>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</si>
  <si>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</si>
  <si>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</si>
  <si>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</si>
  <si>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</si>
  <si>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</si>
  <si>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</si>
  <si>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</si>
  <si>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</si>
  <si>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</si>
  <si>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</si>
  <si>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</si>
  <si>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</si>
  <si>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</si>
  <si>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</si>
  <si>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</si>
  <si>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</si>
  <si>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</si>
  <si>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</si>
  <si>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</si>
  <si>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</si>
  <si>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</si>
  <si>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</si>
  <si>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</si>
  <si>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</si>
  <si>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</si>
  <si>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</si>
  <si>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</si>
  <si>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</si>
  <si>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</si>
  <si>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</si>
  <si>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</si>
  <si>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</si>
  <si>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</si>
  <si>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</si>
  <si>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</si>
  <si>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</si>
  <si>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</si>
  <si>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</si>
  <si>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</si>
  <si>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</si>
  <si>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</si>
  <si>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</si>
  <si>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</si>
  <si>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</si>
  <si>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</si>
  <si>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</si>
  <si>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</si>
  <si>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</si>
  <si>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</si>
  <si>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</si>
  <si>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</si>
  <si>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</si>
  <si>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</si>
  <si>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</si>
  <si>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</si>
  <si>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</si>
  <si>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</si>
  <si>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</si>
  <si>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</si>
  <si>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</si>
  <si>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</si>
  <si>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</si>
  <si>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</si>
  <si>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</si>
  <si>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</si>
  <si>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</si>
  <si>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</si>
  <si>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</si>
  <si>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</si>
  <si>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</si>
  <si>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</si>
  <si>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</si>
  <si>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</si>
  <si>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</si>
  <si>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</si>
  <si>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</si>
  <si>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</si>
  <si>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</si>
  <si>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</si>
  <si>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</si>
  <si>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</si>
  <si>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</si>
  <si>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</si>
  <si>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</si>
  <si>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</si>
  <si>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</si>
  <si>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</si>
  <si>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</si>
  <si>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</si>
  <si>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</si>
  <si>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</si>
  <si>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Невыясненные поступления, зачисляемые в бюджеты городских округов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</si>
  <si>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</si>
  <si>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 сентября 2024 года</t>
  </si>
  <si>
    <t>План за 8 месяцев 2024г.</t>
  </si>
  <si>
    <t>На 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</si>
</sst>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topLeftCell="A148" zoomScaleNormal="100" workbookViewId="0">
      <selection activeCell="B155" sqref="B155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56"/>
    </row>
    <row r="2" spans="1:16" ht="19.5" customHeight="1" x14ac:dyDescent="0.25">
      <c r="A2" s="69" t="s">
        <v>169</v>
      </c>
      <c r="B2" s="69"/>
      <c r="C2" s="69"/>
      <c r="D2" s="69"/>
      <c r="E2" s="69"/>
      <c r="F2" s="69"/>
      <c r="G2" s="69"/>
      <c r="H2" s="69"/>
      <c r="I2" s="57"/>
    </row>
    <row r="3" spans="1:16" ht="5.25" hidden="1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58"/>
    </row>
    <row r="4" spans="1:16" ht="70.5" customHeight="1" thickBot="1" x14ac:dyDescent="0.25">
      <c r="A4" s="28" t="s">
        <v>2</v>
      </c>
      <c r="B4" s="33" t="s">
        <v>3</v>
      </c>
      <c r="C4" s="33" t="s">
        <v>170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9">
        <v>9</v>
      </c>
    </row>
    <row r="6" spans="1:16" ht="24.75" customHeight="1" x14ac:dyDescent="0.2">
      <c r="A6" s="71" t="s">
        <v>4</v>
      </c>
      <c r="B6" s="72"/>
      <c r="C6" s="72"/>
      <c r="D6" s="72"/>
      <c r="E6" s="72"/>
      <c r="F6" s="72"/>
      <c r="G6" s="72"/>
      <c r="H6" s="72"/>
      <c r="I6" s="73"/>
    </row>
    <row r="7" spans="1:16" ht="14.25" x14ac:dyDescent="0.2">
      <c r="A7" s="5" t="s">
        <v>5</v>
      </c>
      <c r="B7" s="35">
        <f>B8+B9</f>
        <v>533199.6</v>
      </c>
      <c r="C7" s="35">
        <f>C8+C9</f>
        <v>333513.3</v>
      </c>
      <c r="D7" s="35">
        <f>D8+D9</f>
        <v>334533.39999999997</v>
      </c>
      <c r="E7" s="35">
        <f>$D:$D/$B:$B*100</f>
        <v>62.740744741743995</v>
      </c>
      <c r="F7" s="35">
        <f>$D:$D/$C:$C*100</f>
        <v>100.30586486356017</v>
      </c>
      <c r="G7" s="35">
        <f>G8+G9</f>
        <v>267843.89999999997</v>
      </c>
      <c r="H7" s="35">
        <f>$D:$D/$G:$G*100</f>
        <v>124.89864432230864</v>
      </c>
      <c r="I7" s="35">
        <f>I8+I9</f>
        <v>47660.400000000009</v>
      </c>
    </row>
    <row r="8" spans="1:16" ht="25.5" x14ac:dyDescent="0.2">
      <c r="A8" s="53" t="s">
        <v>6</v>
      </c>
      <c r="B8" s="37">
        <v>16938</v>
      </c>
      <c r="C8" s="37">
        <v>13438</v>
      </c>
      <c r="D8" s="37">
        <v>9421.1</v>
      </c>
      <c r="E8" s="35">
        <f>$D:$D/$B:$B*100</f>
        <v>55.621088676349039</v>
      </c>
      <c r="F8" s="35">
        <f>$D:$D/$C:$C*100</f>
        <v>70.10790296175027</v>
      </c>
      <c r="G8" s="37">
        <v>-5260.9</v>
      </c>
      <c r="H8" s="35">
        <f>$D:$D/$G:$G*100</f>
        <v>-179.07772434374348</v>
      </c>
      <c r="I8" s="37">
        <v>2689.5</v>
      </c>
    </row>
    <row r="9" spans="1:16" ht="12.75" customHeight="1" x14ac:dyDescent="0.2">
      <c r="A9" s="79" t="s">
        <v>78</v>
      </c>
      <c r="B9" s="76">
        <f>B11+B12+B13+B14+B15+B16+B17</f>
        <v>516261.6</v>
      </c>
      <c r="C9" s="76">
        <f>C11+C12+C13+C14+C15+C16+C17</f>
        <v>320075.3</v>
      </c>
      <c r="D9" s="76">
        <f>D11+D12+D13+D14+D15+D16+D17</f>
        <v>325112.3</v>
      </c>
      <c r="E9" s="74">
        <f>$D:$D/$B:$B*100</f>
        <v>62.97433316752592</v>
      </c>
      <c r="F9" s="76">
        <f>$D:$D/$C:$C*100</f>
        <v>101.57369219055641</v>
      </c>
      <c r="G9" s="76">
        <f>G11+G12+G13+G14+G15+G16+G17</f>
        <v>273104.8</v>
      </c>
      <c r="H9" s="74">
        <f>$D:$D/$G:$G*100</f>
        <v>119.04305599901576</v>
      </c>
      <c r="I9" s="76">
        <f>I11+I12+I13+I14+I15+I16+I17</f>
        <v>44970.900000000009</v>
      </c>
      <c r="N9" s="31"/>
      <c r="O9" s="31"/>
      <c r="P9" s="31"/>
    </row>
    <row r="10" spans="1:16" ht="12.75" customHeight="1" x14ac:dyDescent="0.2">
      <c r="A10" s="80"/>
      <c r="B10" s="77"/>
      <c r="C10" s="77"/>
      <c r="D10" s="77"/>
      <c r="E10" s="75"/>
      <c r="F10" s="78"/>
      <c r="G10" s="77"/>
      <c r="H10" s="75"/>
      <c r="I10" s="77"/>
      <c r="N10" s="31"/>
      <c r="O10" s="31"/>
      <c r="P10" s="31"/>
    </row>
    <row r="11" spans="1:16" ht="51" customHeight="1" x14ac:dyDescent="0.2">
      <c r="A11" s="1" t="s">
        <v>83</v>
      </c>
      <c r="B11" s="40">
        <v>497204.3</v>
      </c>
      <c r="C11" s="40">
        <v>303685.40000000002</v>
      </c>
      <c r="D11" s="40">
        <v>303820.2</v>
      </c>
      <c r="E11" s="36">
        <f t="shared" ref="E11:E26" si="0">$D:$D/$B:$B*100</f>
        <v>61.10570644702792</v>
      </c>
      <c r="F11" s="36">
        <f t="shared" ref="F11:F26" si="1">$D:$D/$C:$C*100</f>
        <v>100.0443880410451</v>
      </c>
      <c r="G11" s="40">
        <v>259727.2</v>
      </c>
      <c r="H11" s="36">
        <f t="shared" ref="H11:H26" si="2">$D:$D/$G:$G*100</f>
        <v>116.97665858639373</v>
      </c>
      <c r="I11" s="40">
        <v>42198.9</v>
      </c>
      <c r="N11" s="31"/>
      <c r="O11" s="31"/>
      <c r="P11" s="31"/>
    </row>
    <row r="12" spans="1:16" ht="89.25" x14ac:dyDescent="0.2">
      <c r="A12" s="2" t="s">
        <v>101</v>
      </c>
      <c r="B12" s="40">
        <v>2013.1</v>
      </c>
      <c r="C12" s="40">
        <v>1933.1</v>
      </c>
      <c r="D12" s="40">
        <v>1963.5</v>
      </c>
      <c r="E12" s="36">
        <f t="shared" si="0"/>
        <v>97.53613829417317</v>
      </c>
      <c r="F12" s="36">
        <f t="shared" si="1"/>
        <v>101.57260359008846</v>
      </c>
      <c r="G12" s="40">
        <v>1310.5</v>
      </c>
      <c r="H12" s="36">
        <f t="shared" si="2"/>
        <v>149.82830980541777</v>
      </c>
      <c r="I12" s="40">
        <v>140</v>
      </c>
      <c r="N12" s="31"/>
      <c r="O12" s="32"/>
      <c r="P12" s="31"/>
    </row>
    <row r="13" spans="1:16" ht="25.5" x14ac:dyDescent="0.2">
      <c r="A13" s="3" t="s">
        <v>84</v>
      </c>
      <c r="B13" s="40">
        <v>4437</v>
      </c>
      <c r="C13" s="40">
        <v>3887</v>
      </c>
      <c r="D13" s="40">
        <v>6542.2</v>
      </c>
      <c r="E13" s="36">
        <f t="shared" si="0"/>
        <v>147.44647284201037</v>
      </c>
      <c r="F13" s="36">
        <f t="shared" si="1"/>
        <v>168.30975045021867</v>
      </c>
      <c r="G13" s="40">
        <v>2882.2</v>
      </c>
      <c r="H13" s="36">
        <f t="shared" si="2"/>
        <v>226.98632988689198</v>
      </c>
      <c r="I13" s="40">
        <v>646.79999999999995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8860.1</v>
      </c>
      <c r="C14" s="40">
        <v>7640.1</v>
      </c>
      <c r="D14" s="40">
        <v>8828.2000000000007</v>
      </c>
      <c r="E14" s="36">
        <f t="shared" si="0"/>
        <v>99.639958916942248</v>
      </c>
      <c r="F14" s="36">
        <f t="shared" si="1"/>
        <v>115.55084357534588</v>
      </c>
      <c r="G14" s="40">
        <v>6095.1</v>
      </c>
      <c r="H14" s="36">
        <f t="shared" si="2"/>
        <v>144.84093780249708</v>
      </c>
      <c r="I14" s="40">
        <v>1060.4000000000001</v>
      </c>
    </row>
    <row r="15" spans="1:16" ht="48.75" customHeight="1" x14ac:dyDescent="0.2">
      <c r="A15" s="25" t="s">
        <v>132</v>
      </c>
      <c r="B15" s="40">
        <v>1649.7</v>
      </c>
      <c r="C15" s="40">
        <v>1139.7</v>
      </c>
      <c r="D15" s="40">
        <v>1002.3</v>
      </c>
      <c r="E15" s="36">
        <f t="shared" si="0"/>
        <v>60.756501182033098</v>
      </c>
      <c r="F15" s="36">
        <f t="shared" si="1"/>
        <v>87.944195841010782</v>
      </c>
      <c r="G15" s="40">
        <v>1230.0999999999999</v>
      </c>
      <c r="H15" s="36">
        <f t="shared" si="2"/>
        <v>81.481180391838066</v>
      </c>
      <c r="I15" s="40">
        <v>132.9</v>
      </c>
    </row>
    <row r="16" spans="1:16" ht="60" customHeight="1" x14ac:dyDescent="0.2">
      <c r="A16" s="25" t="s">
        <v>153</v>
      </c>
      <c r="B16" s="40">
        <v>1857.4</v>
      </c>
      <c r="C16" s="40">
        <v>1590</v>
      </c>
      <c r="D16" s="40">
        <v>1894.1</v>
      </c>
      <c r="E16" s="36">
        <f t="shared" si="0"/>
        <v>101.97588026273283</v>
      </c>
      <c r="F16" s="36">
        <f t="shared" si="1"/>
        <v>119.12578616352201</v>
      </c>
      <c r="G16" s="40">
        <v>1658.5</v>
      </c>
      <c r="H16" s="36">
        <f t="shared" si="2"/>
        <v>114.20560747663551</v>
      </c>
      <c r="I16" s="40">
        <v>466.1</v>
      </c>
    </row>
    <row r="17" spans="1:9" ht="61.5" customHeight="1" x14ac:dyDescent="0.2">
      <c r="A17" s="25" t="s">
        <v>152</v>
      </c>
      <c r="B17" s="40">
        <v>240</v>
      </c>
      <c r="C17" s="40">
        <v>200</v>
      </c>
      <c r="D17" s="40">
        <v>1061.8</v>
      </c>
      <c r="E17" s="36">
        <f t="shared" si="0"/>
        <v>442.41666666666663</v>
      </c>
      <c r="F17" s="36">
        <f t="shared" si="1"/>
        <v>530.9</v>
      </c>
      <c r="G17" s="40">
        <v>201.2</v>
      </c>
      <c r="H17" s="36">
        <f t="shared" si="2"/>
        <v>527.73359840954276</v>
      </c>
      <c r="I17" s="40">
        <v>325.8</v>
      </c>
    </row>
    <row r="18" spans="1:9" ht="39.75" customHeight="1" x14ac:dyDescent="0.2">
      <c r="A18" s="20" t="s">
        <v>95</v>
      </c>
      <c r="B18" s="54">
        <f>B19+B20+B21+B22</f>
        <v>65533.299999999996</v>
      </c>
      <c r="C18" s="54">
        <f>C19+C20+C21+C22</f>
        <v>46312.799999999996</v>
      </c>
      <c r="D18" s="54">
        <f>D19+D20+D21+D22</f>
        <v>46696.4</v>
      </c>
      <c r="E18" s="35">
        <f t="shared" si="0"/>
        <v>71.255987414032262</v>
      </c>
      <c r="F18" s="35">
        <f t="shared" si="1"/>
        <v>100.82828073448378</v>
      </c>
      <c r="G18" s="54">
        <f>G19+G20+G21+G22</f>
        <v>41648.899999999994</v>
      </c>
      <c r="H18" s="35">
        <f t="shared" si="2"/>
        <v>112.11916761307023</v>
      </c>
      <c r="I18" s="54">
        <f>I19+I20+I21+I22</f>
        <v>6348.2</v>
      </c>
    </row>
    <row r="19" spans="1:9" ht="37.5" customHeight="1" x14ac:dyDescent="0.2">
      <c r="A19" s="8" t="s">
        <v>96</v>
      </c>
      <c r="B19" s="40">
        <v>34190.5</v>
      </c>
      <c r="C19" s="40">
        <v>23681.7</v>
      </c>
      <c r="D19" s="40">
        <v>23999.9</v>
      </c>
      <c r="E19" s="36">
        <f t="shared" si="0"/>
        <v>70.194644711250206</v>
      </c>
      <c r="F19" s="36">
        <f t="shared" si="1"/>
        <v>101.34365353838619</v>
      </c>
      <c r="G19" s="40">
        <v>21372.5</v>
      </c>
      <c r="H19" s="36">
        <f t="shared" si="2"/>
        <v>112.29336764533863</v>
      </c>
      <c r="I19" s="40">
        <v>3308</v>
      </c>
    </row>
    <row r="20" spans="1:9" ht="56.25" customHeight="1" x14ac:dyDescent="0.2">
      <c r="A20" s="8" t="s">
        <v>97</v>
      </c>
      <c r="B20" s="40">
        <v>164.5</v>
      </c>
      <c r="C20" s="40">
        <v>138.4</v>
      </c>
      <c r="D20" s="40">
        <v>141.69999999999999</v>
      </c>
      <c r="E20" s="36">
        <f t="shared" si="0"/>
        <v>86.139817629179333</v>
      </c>
      <c r="F20" s="36">
        <f t="shared" si="1"/>
        <v>102.3843930635838</v>
      </c>
      <c r="G20" s="40">
        <v>113.8</v>
      </c>
      <c r="H20" s="36">
        <f t="shared" si="2"/>
        <v>124.51669595782073</v>
      </c>
      <c r="I20" s="40">
        <v>22.9</v>
      </c>
    </row>
    <row r="21" spans="1:9" ht="55.5" customHeight="1" x14ac:dyDescent="0.2">
      <c r="A21" s="8" t="s">
        <v>98</v>
      </c>
      <c r="B21" s="40">
        <v>35462.199999999997</v>
      </c>
      <c r="C21" s="40">
        <v>25295.1</v>
      </c>
      <c r="D21" s="40">
        <v>25284.400000000001</v>
      </c>
      <c r="E21" s="36">
        <f t="shared" si="0"/>
        <v>71.299580962264059</v>
      </c>
      <c r="F21" s="36">
        <f t="shared" si="1"/>
        <v>99.957699317259085</v>
      </c>
      <c r="G21" s="40">
        <v>22666.9</v>
      </c>
      <c r="H21" s="36">
        <f t="shared" si="2"/>
        <v>111.54767524451954</v>
      </c>
      <c r="I21" s="40">
        <v>3308.4</v>
      </c>
    </row>
    <row r="22" spans="1:9" ht="54" customHeight="1" x14ac:dyDescent="0.2">
      <c r="A22" s="8" t="s">
        <v>99</v>
      </c>
      <c r="B22" s="40">
        <v>-4283.8999999999996</v>
      </c>
      <c r="C22" s="40">
        <v>-2802.4</v>
      </c>
      <c r="D22" s="40">
        <v>-2729.6</v>
      </c>
      <c r="E22" s="36">
        <f t="shared" si="0"/>
        <v>63.717640467798041</v>
      </c>
      <c r="F22" s="36">
        <f t="shared" si="1"/>
        <v>97.4022266628604</v>
      </c>
      <c r="G22" s="40">
        <v>-2504.3000000000002</v>
      </c>
      <c r="H22" s="36">
        <f t="shared" si="2"/>
        <v>108.99652597532243</v>
      </c>
      <c r="I22" s="40">
        <v>-291.10000000000002</v>
      </c>
    </row>
    <row r="23" spans="1:9" ht="14.25" x14ac:dyDescent="0.2">
      <c r="A23" s="7" t="s">
        <v>8</v>
      </c>
      <c r="B23" s="54">
        <f>B24+B28+B29+B30</f>
        <v>125609.5</v>
      </c>
      <c r="C23" s="54">
        <f>C24+C28+C29+C30</f>
        <v>105694.29999999999</v>
      </c>
      <c r="D23" s="54">
        <f>D24+D28+D29+D30</f>
        <v>115402.9</v>
      </c>
      <c r="E23" s="35">
        <f t="shared" si="0"/>
        <v>91.874340714675242</v>
      </c>
      <c r="F23" s="35">
        <f t="shared" si="1"/>
        <v>109.18554737578093</v>
      </c>
      <c r="G23" s="54">
        <f t="shared" ref="G23" si="3">G24+G28+G29+G30</f>
        <v>81711.199999999997</v>
      </c>
      <c r="H23" s="35">
        <f t="shared" si="2"/>
        <v>141.23265843605284</v>
      </c>
      <c r="I23" s="54">
        <f>I24+I28+I29+I30</f>
        <v>5223.7000000000007</v>
      </c>
    </row>
    <row r="24" spans="1:9" ht="27.75" customHeight="1" x14ac:dyDescent="0.2">
      <c r="A24" s="26" t="s">
        <v>133</v>
      </c>
      <c r="B24" s="54">
        <f>SUM(B25:B26)</f>
        <v>107219.2</v>
      </c>
      <c r="C24" s="54">
        <f>SUM(C25:C26)</f>
        <v>92634</v>
      </c>
      <c r="D24" s="54">
        <f>SUM(D25:D27)</f>
        <v>96709.8</v>
      </c>
      <c r="E24" s="36">
        <f t="shared" si="0"/>
        <v>90.198210768220619</v>
      </c>
      <c r="F24" s="36">
        <f t="shared" si="1"/>
        <v>104.39989636634496</v>
      </c>
      <c r="G24" s="54">
        <f>SUM(G25:G27)</f>
        <v>72674.5</v>
      </c>
      <c r="H24" s="35">
        <f t="shared" si="2"/>
        <v>133.07253575875995</v>
      </c>
      <c r="I24" s="54">
        <f>SUM(I25:I27)</f>
        <v>5069.3</v>
      </c>
    </row>
    <row r="25" spans="1:9" ht="27.75" customHeight="1" x14ac:dyDescent="0.2">
      <c r="A25" s="3" t="s">
        <v>134</v>
      </c>
      <c r="B25" s="40">
        <v>63385.2</v>
      </c>
      <c r="C25" s="40">
        <v>57400</v>
      </c>
      <c r="D25" s="40">
        <v>61916.4</v>
      </c>
      <c r="E25" s="36">
        <f t="shared" si="0"/>
        <v>97.682739819390022</v>
      </c>
      <c r="F25" s="36">
        <f t="shared" si="1"/>
        <v>107.86829268292684</v>
      </c>
      <c r="G25" s="40">
        <v>42213.599999999999</v>
      </c>
      <c r="H25" s="36">
        <f t="shared" si="2"/>
        <v>146.67405764966742</v>
      </c>
      <c r="I25" s="40">
        <v>4508.1000000000004</v>
      </c>
    </row>
    <row r="26" spans="1:9" ht="42.75" customHeight="1" x14ac:dyDescent="0.2">
      <c r="A26" s="27" t="s">
        <v>135</v>
      </c>
      <c r="B26" s="40">
        <v>43834</v>
      </c>
      <c r="C26" s="40">
        <v>35234</v>
      </c>
      <c r="D26" s="40">
        <v>34793.4</v>
      </c>
      <c r="E26" s="36">
        <f t="shared" si="0"/>
        <v>79.375370716795189</v>
      </c>
      <c r="F26" s="36">
        <f t="shared" si="1"/>
        <v>98.749503320656189</v>
      </c>
      <c r="G26" s="40">
        <v>30460.9</v>
      </c>
      <c r="H26" s="36">
        <f t="shared" si="2"/>
        <v>114.22315164686532</v>
      </c>
      <c r="I26" s="40">
        <v>561.20000000000005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0</v>
      </c>
      <c r="C28" s="40">
        <v>0</v>
      </c>
      <c r="D28" s="40">
        <v>73.8</v>
      </c>
      <c r="E28" s="36">
        <v>0</v>
      </c>
      <c r="F28" s="36">
        <v>0</v>
      </c>
      <c r="G28" s="40">
        <v>-364.8</v>
      </c>
      <c r="H28" s="36">
        <f t="shared" ref="H28:H37" si="4">$D:$D/$G:$G*100</f>
        <v>-20.230263157894733</v>
      </c>
      <c r="I28" s="40">
        <v>10.6</v>
      </c>
    </row>
    <row r="29" spans="1:9" x14ac:dyDescent="0.2">
      <c r="A29" s="3" t="s">
        <v>10</v>
      </c>
      <c r="B29" s="40">
        <v>15.9</v>
      </c>
      <c r="C29" s="40">
        <v>15.9</v>
      </c>
      <c r="D29" s="40">
        <v>196.4</v>
      </c>
      <c r="E29" s="36">
        <f t="shared" ref="E29:E37" si="5">$D:$D/$B:$B*100</f>
        <v>1235.2201257861634</v>
      </c>
      <c r="F29" s="36">
        <f t="shared" ref="F29:F37" si="6">$D:$D/$C:$C*100</f>
        <v>1235.2201257861634</v>
      </c>
      <c r="G29" s="40">
        <v>15.2</v>
      </c>
      <c r="H29" s="36">
        <f t="shared" si="4"/>
        <v>1292.1052631578948</v>
      </c>
      <c r="I29" s="40"/>
    </row>
    <row r="30" spans="1:9" ht="25.5" x14ac:dyDescent="0.2">
      <c r="A30" s="3" t="s">
        <v>136</v>
      </c>
      <c r="B30" s="40">
        <v>18374.400000000001</v>
      </c>
      <c r="C30" s="40">
        <v>13044.4</v>
      </c>
      <c r="D30" s="40">
        <v>18422.900000000001</v>
      </c>
      <c r="E30" s="36">
        <f t="shared" si="5"/>
        <v>100.26395419714385</v>
      </c>
      <c r="F30" s="36">
        <f t="shared" si="6"/>
        <v>141.23225292079363</v>
      </c>
      <c r="G30" s="40">
        <v>9386.2999999999993</v>
      </c>
      <c r="H30" s="36">
        <f t="shared" si="4"/>
        <v>196.27435730799147</v>
      </c>
      <c r="I30" s="40">
        <v>143.80000000000001</v>
      </c>
    </row>
    <row r="31" spans="1:9" ht="14.25" x14ac:dyDescent="0.2">
      <c r="A31" s="7" t="s">
        <v>137</v>
      </c>
      <c r="B31" s="37">
        <f>SUM(B32+B33)</f>
        <v>33579.599999999999</v>
      </c>
      <c r="C31" s="37">
        <f>SUM(C32+C33)</f>
        <v>13429.4</v>
      </c>
      <c r="D31" s="37">
        <f t="shared" ref="D31" si="7">SUM(D32+D33)</f>
        <v>10624.8</v>
      </c>
      <c r="E31" s="35">
        <f t="shared" si="5"/>
        <v>31.640638959368189</v>
      </c>
      <c r="F31" s="35">
        <f t="shared" si="6"/>
        <v>79.115969440183477</v>
      </c>
      <c r="G31" s="37">
        <f t="shared" ref="G31" si="8">SUM(G32+G33)</f>
        <v>9622.2000000000007</v>
      </c>
      <c r="H31" s="35">
        <f t="shared" si="4"/>
        <v>110.41965454885576</v>
      </c>
      <c r="I31" s="37">
        <f t="shared" ref="I31" si="9">SUM(I32+I33)</f>
        <v>827.59999999999991</v>
      </c>
    </row>
    <row r="32" spans="1:9" x14ac:dyDescent="0.2">
      <c r="A32" s="3" t="s">
        <v>11</v>
      </c>
      <c r="B32" s="40">
        <v>18398.7</v>
      </c>
      <c r="C32" s="40">
        <v>5500</v>
      </c>
      <c r="D32" s="40">
        <v>5528.3</v>
      </c>
      <c r="E32" s="36">
        <f t="shared" si="5"/>
        <v>30.047231597884632</v>
      </c>
      <c r="F32" s="36">
        <f t="shared" si="6"/>
        <v>100.51454545454546</v>
      </c>
      <c r="G32" s="40">
        <v>2672.7</v>
      </c>
      <c r="H32" s="36">
        <f t="shared" si="4"/>
        <v>206.84326710816779</v>
      </c>
      <c r="I32" s="40">
        <v>258</v>
      </c>
    </row>
    <row r="33" spans="1:9" ht="14.25" x14ac:dyDescent="0.2">
      <c r="A33" s="7" t="s">
        <v>105</v>
      </c>
      <c r="B33" s="37">
        <f t="shared" ref="B33:G33" si="10">SUM(B34:B35)</f>
        <v>15180.9</v>
      </c>
      <c r="C33" s="37">
        <f t="shared" ref="C33" si="11">SUM(C34:C35)</f>
        <v>7929.4</v>
      </c>
      <c r="D33" s="37">
        <f t="shared" si="10"/>
        <v>5096.5</v>
      </c>
      <c r="E33" s="35">
        <f t="shared" si="5"/>
        <v>33.571790868789073</v>
      </c>
      <c r="F33" s="35">
        <f t="shared" si="6"/>
        <v>64.27346331374379</v>
      </c>
      <c r="G33" s="37">
        <f t="shared" si="10"/>
        <v>6949.5</v>
      </c>
      <c r="H33" s="35">
        <f t="shared" si="4"/>
        <v>73.336211238218567</v>
      </c>
      <c r="I33" s="37">
        <f t="shared" ref="I33" si="12">SUM(I34:I35)</f>
        <v>569.59999999999991</v>
      </c>
    </row>
    <row r="34" spans="1:9" x14ac:dyDescent="0.2">
      <c r="A34" s="3" t="s">
        <v>103</v>
      </c>
      <c r="B34" s="40">
        <v>9734.4</v>
      </c>
      <c r="C34" s="40">
        <v>6534.4</v>
      </c>
      <c r="D34" s="40">
        <v>3404.7</v>
      </c>
      <c r="E34" s="36">
        <f t="shared" si="5"/>
        <v>34.975961538461533</v>
      </c>
      <c r="F34" s="36">
        <f t="shared" si="6"/>
        <v>52.104248285994125</v>
      </c>
      <c r="G34" s="40">
        <v>5863.2</v>
      </c>
      <c r="H34" s="36">
        <f t="shared" si="4"/>
        <v>58.068972574703238</v>
      </c>
      <c r="I34" s="40">
        <v>187.7</v>
      </c>
    </row>
    <row r="35" spans="1:9" x14ac:dyDescent="0.2">
      <c r="A35" s="3" t="s">
        <v>104</v>
      </c>
      <c r="B35" s="40">
        <v>5446.5</v>
      </c>
      <c r="C35" s="40">
        <v>1395</v>
      </c>
      <c r="D35" s="40">
        <v>1691.8</v>
      </c>
      <c r="E35" s="36">
        <f t="shared" si="5"/>
        <v>31.062150004590105</v>
      </c>
      <c r="F35" s="36">
        <f t="shared" si="6"/>
        <v>121.27598566308244</v>
      </c>
      <c r="G35" s="40">
        <v>1086.3</v>
      </c>
      <c r="H35" s="36">
        <f t="shared" si="4"/>
        <v>155.73966675872225</v>
      </c>
      <c r="I35" s="40">
        <v>381.9</v>
      </c>
    </row>
    <row r="36" spans="1:9" ht="14.25" x14ac:dyDescent="0.2">
      <c r="A36" s="5" t="s">
        <v>12</v>
      </c>
      <c r="B36" s="54">
        <f>SUM(B37,B39,B40)</f>
        <v>16750.2</v>
      </c>
      <c r="C36" s="54">
        <f>SUM(C37,C39,C40)</f>
        <v>10682.2</v>
      </c>
      <c r="D36" s="54">
        <f t="shared" ref="D36" si="13">SUM(D37,D39,D40)</f>
        <v>10750.5</v>
      </c>
      <c r="E36" s="35">
        <f t="shared" si="5"/>
        <v>64.181323208081096</v>
      </c>
      <c r="F36" s="35">
        <f t="shared" si="6"/>
        <v>100.63938140083503</v>
      </c>
      <c r="G36" s="54">
        <f>SUM(G37,G39,G40)</f>
        <v>9769.9</v>
      </c>
      <c r="H36" s="35">
        <f t="shared" si="4"/>
        <v>110.03695022466967</v>
      </c>
      <c r="I36" s="54">
        <f t="shared" ref="I36" si="14">SUM(I37,I39,I40)</f>
        <v>1698.5</v>
      </c>
    </row>
    <row r="37" spans="1:9" ht="24.75" customHeight="1" x14ac:dyDescent="0.2">
      <c r="A37" s="3" t="s">
        <v>13</v>
      </c>
      <c r="B37" s="40">
        <v>16685.2</v>
      </c>
      <c r="C37" s="40">
        <v>10635.2</v>
      </c>
      <c r="D37" s="40">
        <v>10560.5</v>
      </c>
      <c r="E37" s="36">
        <f t="shared" si="5"/>
        <v>63.292618608107787</v>
      </c>
      <c r="F37" s="36">
        <f t="shared" si="6"/>
        <v>99.297615465623579</v>
      </c>
      <c r="G37" s="40">
        <v>9726.1</v>
      </c>
      <c r="H37" s="36">
        <f t="shared" si="4"/>
        <v>108.57897821326121</v>
      </c>
      <c r="I37" s="40">
        <v>1688.5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65</v>
      </c>
      <c r="C39" s="40">
        <v>47</v>
      </c>
      <c r="D39" s="40">
        <v>190</v>
      </c>
      <c r="E39" s="36">
        <f>$D:$D/$B:$B*100</f>
        <v>292.30769230769226</v>
      </c>
      <c r="F39" s="36">
        <f>$D:$D/$C:$C*100</f>
        <v>404.25531914893622</v>
      </c>
      <c r="G39" s="40">
        <v>15</v>
      </c>
      <c r="H39" s="36">
        <f>$D:$D/$G:$G*100</f>
        <v>1266.6666666666665</v>
      </c>
      <c r="I39" s="40">
        <v>10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28.8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4">
        <f>$42:$42+$43:$43</f>
        <v>0</v>
      </c>
      <c r="C41" s="54">
        <f>$42:$42+$43:$43</f>
        <v>0</v>
      </c>
      <c r="D41" s="54">
        <f>$42:$42+$43:$43</f>
        <v>0</v>
      </c>
      <c r="E41" s="35">
        <v>0</v>
      </c>
      <c r="F41" s="35">
        <v>0</v>
      </c>
      <c r="G41" s="54">
        <f>$42:$42+$43:$43</f>
        <v>0</v>
      </c>
      <c r="H41" s="35">
        <v>0</v>
      </c>
      <c r="I41" s="54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4">
        <f>SUM(B45:B52)</f>
        <v>91708.900000000009</v>
      </c>
      <c r="C44" s="54">
        <f t="shared" ref="C44:I44" si="15">SUM(C45:C52)</f>
        <v>61339.499999999993</v>
      </c>
      <c r="D44" s="54">
        <f t="shared" si="15"/>
        <v>68325</v>
      </c>
      <c r="E44" s="35">
        <f>$D:$D/$B:$B*100</f>
        <v>74.502038515345831</v>
      </c>
      <c r="F44" s="35">
        <f>$D:$D/$B:$B*100</f>
        <v>74.502038515345831</v>
      </c>
      <c r="G44" s="54">
        <f t="shared" si="15"/>
        <v>63458.599999999991</v>
      </c>
      <c r="H44" s="35">
        <f>$D:$D/$B:$B*100</f>
        <v>74.502038515345831</v>
      </c>
      <c r="I44" s="54">
        <f t="shared" si="15"/>
        <v>5182.5000000000009</v>
      </c>
    </row>
    <row r="45" spans="1:9" ht="51" x14ac:dyDescent="0.2">
      <c r="A45" s="4" t="s">
        <v>156</v>
      </c>
      <c r="B45" s="40">
        <v>0</v>
      </c>
      <c r="C45" s="40">
        <v>0</v>
      </c>
      <c r="D45" s="40">
        <v>160.9</v>
      </c>
      <c r="E45" s="36">
        <v>0</v>
      </c>
      <c r="F45" s="36">
        <v>0</v>
      </c>
      <c r="G45" s="40">
        <v>140</v>
      </c>
      <c r="H45" s="36">
        <v>0</v>
      </c>
      <c r="I45" s="40">
        <v>160.9</v>
      </c>
    </row>
    <row r="46" spans="1:9" ht="76.5" x14ac:dyDescent="0.2">
      <c r="A46" s="4" t="s">
        <v>85</v>
      </c>
      <c r="B46" s="40">
        <v>60238.8</v>
      </c>
      <c r="C46" s="40">
        <v>40666.199999999997</v>
      </c>
      <c r="D46" s="40">
        <v>40052.6</v>
      </c>
      <c r="E46" s="36">
        <f>$D:$D/$B:$B*100</f>
        <v>66.489704310178823</v>
      </c>
      <c r="F46" s="36">
        <f>$D:$D/$C:$C*100</f>
        <v>98.491130226084564</v>
      </c>
      <c r="G46" s="40">
        <v>41303.599999999999</v>
      </c>
      <c r="H46" s="36">
        <f>$D:$D/$G:$G*100</f>
        <v>96.971208320824331</v>
      </c>
      <c r="I46" s="40">
        <v>3284.8</v>
      </c>
    </row>
    <row r="47" spans="1:9" ht="38.25" x14ac:dyDescent="0.2">
      <c r="A47" s="3" t="s">
        <v>109</v>
      </c>
      <c r="B47" s="40">
        <v>20470</v>
      </c>
      <c r="C47" s="40">
        <v>13371.9</v>
      </c>
      <c r="D47" s="40">
        <v>11600.8</v>
      </c>
      <c r="E47" s="36">
        <f>$D:$D/$B:$B*100</f>
        <v>56.672203224230579</v>
      </c>
      <c r="F47" s="36">
        <f>$D:$D/$C:$C*100</f>
        <v>86.755060986097703</v>
      </c>
      <c r="G47" s="40">
        <v>13450.8</v>
      </c>
      <c r="H47" s="36">
        <f>$D:$D/$G:$G*100</f>
        <v>86.246171231450916</v>
      </c>
      <c r="I47" s="40">
        <v>1245.4000000000001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</v>
      </c>
      <c r="E48" s="36">
        <v>0</v>
      </c>
      <c r="F48" s="36">
        <v>0</v>
      </c>
      <c r="G48" s="40">
        <v>0</v>
      </c>
      <c r="H48" s="36">
        <v>0</v>
      </c>
      <c r="I48" s="40">
        <v>0</v>
      </c>
    </row>
    <row r="49" spans="1:9" ht="19.5" customHeight="1" x14ac:dyDescent="0.2">
      <c r="A49" s="3" t="s">
        <v>19</v>
      </c>
      <c r="B49" s="40">
        <v>15</v>
      </c>
      <c r="C49" s="40">
        <v>15</v>
      </c>
      <c r="D49" s="40">
        <v>9.4</v>
      </c>
      <c r="E49" s="36">
        <f>$D:$D/$B:$B*100</f>
        <v>62.666666666666671</v>
      </c>
      <c r="F49" s="36">
        <f>$D:$D/$C:$C*100</f>
        <v>62.666666666666671</v>
      </c>
      <c r="G49" s="40">
        <v>14.9</v>
      </c>
      <c r="H49" s="36">
        <f>$D:$D/$G:$G*100</f>
        <v>63.087248322147651</v>
      </c>
      <c r="I49" s="40">
        <v>0</v>
      </c>
    </row>
    <row r="50" spans="1:9" ht="46.5" customHeight="1" x14ac:dyDescent="0.2">
      <c r="A50" s="4" t="s">
        <v>80</v>
      </c>
      <c r="B50" s="40">
        <v>8986.1</v>
      </c>
      <c r="C50" s="40">
        <v>5941.6</v>
      </c>
      <c r="D50" s="40">
        <v>12989</v>
      </c>
      <c r="E50" s="36">
        <f>$D:$D/$B:$B*100</f>
        <v>144.54546466208922</v>
      </c>
      <c r="F50" s="36">
        <f>$D:$D/$C:$C*100</f>
        <v>218.61114851218525</v>
      </c>
      <c r="G50" s="40">
        <v>7054.2</v>
      </c>
      <c r="H50" s="36">
        <f>$D:$D/$G:$G*100</f>
        <v>184.13143942615747</v>
      </c>
      <c r="I50" s="40">
        <v>350.5</v>
      </c>
    </row>
    <row r="51" spans="1:9" ht="119.25" customHeight="1" x14ac:dyDescent="0.2">
      <c r="A51" s="4" t="s">
        <v>150</v>
      </c>
      <c r="B51" s="40">
        <v>850</v>
      </c>
      <c r="C51" s="40">
        <v>595.6</v>
      </c>
      <c r="D51" s="40">
        <v>1334.8</v>
      </c>
      <c r="E51" s="36">
        <f>$D:$D/$B:$B*100</f>
        <v>157.03529411764706</v>
      </c>
      <c r="F51" s="36">
        <f>$D:$D/$C:$C*100</f>
        <v>224.11014103425114</v>
      </c>
      <c r="G51" s="40">
        <v>419.7</v>
      </c>
      <c r="H51" s="36">
        <f>$D:$D/$G:$G*100</f>
        <v>318.03669287586371</v>
      </c>
      <c r="I51" s="40">
        <v>109.1</v>
      </c>
    </row>
    <row r="52" spans="1:9" ht="120.75" customHeight="1" x14ac:dyDescent="0.2">
      <c r="A52" s="3" t="s">
        <v>151</v>
      </c>
      <c r="B52" s="40">
        <v>1149</v>
      </c>
      <c r="C52" s="40">
        <v>749.2</v>
      </c>
      <c r="D52" s="40">
        <v>2177.5</v>
      </c>
      <c r="E52" s="36">
        <f>$D:$D/$B:$B*100</f>
        <v>189.51261966927763</v>
      </c>
      <c r="F52" s="36">
        <f>$D:$D/$C:$C*100</f>
        <v>290.64335290977044</v>
      </c>
      <c r="G52" s="40">
        <v>1075.4000000000001</v>
      </c>
      <c r="H52" s="36">
        <f>$D:$D/$G:$G*100</f>
        <v>202.48279709875393</v>
      </c>
      <c r="I52" s="40">
        <v>31.8</v>
      </c>
    </row>
    <row r="53" spans="1:9" ht="25.5" x14ac:dyDescent="0.2">
      <c r="A53" s="53" t="s">
        <v>20</v>
      </c>
      <c r="B53" s="37">
        <v>9000</v>
      </c>
      <c r="C53" s="37">
        <v>6895</v>
      </c>
      <c r="D53" s="37">
        <v>4494.2</v>
      </c>
      <c r="E53" s="35">
        <f>$D:$D/$B:$B*100</f>
        <v>49.935555555555553</v>
      </c>
      <c r="F53" s="35">
        <f>$D:$D/$C:$C*100</f>
        <v>65.180565627266134</v>
      </c>
      <c r="G53" s="37">
        <v>7051.9</v>
      </c>
      <c r="H53" s="35">
        <f>$D:$D/$G:$G*100</f>
        <v>63.730342177285557</v>
      </c>
      <c r="I53" s="37">
        <v>615.1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476.9</v>
      </c>
      <c r="C55" s="37">
        <v>285.2</v>
      </c>
      <c r="D55" s="37">
        <v>308.5</v>
      </c>
      <c r="E55" s="35">
        <f>$D:$D/$B:$B*100</f>
        <v>64.688613965191863</v>
      </c>
      <c r="F55" s="35">
        <f>$D:$D/$C:$C*100</f>
        <v>108.16970546984572</v>
      </c>
      <c r="G55" s="37">
        <v>316.7</v>
      </c>
      <c r="H55" s="35">
        <f>$D:$D/$G:$G*100</f>
        <v>97.410798863277549</v>
      </c>
      <c r="I55" s="37">
        <v>7.5</v>
      </c>
    </row>
    <row r="56" spans="1:9" ht="25.5" x14ac:dyDescent="0.2">
      <c r="A56" s="30" t="s">
        <v>87</v>
      </c>
      <c r="B56" s="37">
        <v>330</v>
      </c>
      <c r="C56" s="37">
        <v>243</v>
      </c>
      <c r="D56" s="37">
        <v>1238.4000000000001</v>
      </c>
      <c r="E56" s="35">
        <f>$D:$D/$B:$B*100</f>
        <v>375.27272727272731</v>
      </c>
      <c r="F56" s="35">
        <f>$D:$D/$C:$C*100</f>
        <v>509.62962962962968</v>
      </c>
      <c r="G56" s="37">
        <v>891.2</v>
      </c>
      <c r="H56" s="35">
        <f>$D:$D/$G:$G*100</f>
        <v>138.95870736086175</v>
      </c>
      <c r="I56" s="37">
        <v>1001.6</v>
      </c>
    </row>
    <row r="57" spans="1:9" ht="25.5" x14ac:dyDescent="0.2">
      <c r="A57" s="7" t="s">
        <v>21</v>
      </c>
      <c r="B57" s="54">
        <f>$58:$58+$60:$60+$62:$62</f>
        <v>7928.9</v>
      </c>
      <c r="C57" s="54">
        <f>SUM(C59,C62)</f>
        <v>5431.2</v>
      </c>
      <c r="D57" s="54">
        <f>SUM(D59,D62)</f>
        <v>8304.3000000000011</v>
      </c>
      <c r="E57" s="35">
        <f>$D:$D/$B:$B*100</f>
        <v>104.73457856701435</v>
      </c>
      <c r="F57" s="35">
        <f>$D:$D/$C:$C*100</f>
        <v>152.89991162174107</v>
      </c>
      <c r="G57" s="54">
        <f>SUM(G59,G62)</f>
        <v>17204.3</v>
      </c>
      <c r="H57" s="35">
        <f>$D:$D/$G:$G*100</f>
        <v>48.268746766796681</v>
      </c>
      <c r="I57" s="54">
        <f>SUM(I59,I62)</f>
        <v>1494.5</v>
      </c>
    </row>
    <row r="58" spans="1:9" ht="30" customHeight="1" x14ac:dyDescent="0.2">
      <c r="A58" s="3" t="s">
        <v>148</v>
      </c>
      <c r="B58" s="55">
        <v>0</v>
      </c>
      <c r="C58" s="55">
        <v>0</v>
      </c>
      <c r="D58" s="55">
        <v>0</v>
      </c>
      <c r="E58" s="36">
        <v>0</v>
      </c>
      <c r="F58" s="36">
        <v>0</v>
      </c>
      <c r="G58" s="55">
        <v>0</v>
      </c>
      <c r="H58" s="36">
        <v>0</v>
      </c>
      <c r="I58" s="55">
        <v>0</v>
      </c>
    </row>
    <row r="59" spans="1:9" ht="30" customHeight="1" x14ac:dyDescent="0.2">
      <c r="A59" s="3" t="s">
        <v>162</v>
      </c>
      <c r="B59" s="55">
        <f>SUM(B60:B61)</f>
        <v>5728.9</v>
      </c>
      <c r="C59" s="55">
        <f t="shared" ref="C59:D59" si="16">SUM(C60:C61)</f>
        <v>3816.2</v>
      </c>
      <c r="D59" s="55">
        <f t="shared" si="16"/>
        <v>6538.4000000000005</v>
      </c>
      <c r="E59" s="36">
        <f>$D:$D/$B:$B*100</f>
        <v>114.13011223795147</v>
      </c>
      <c r="F59" s="36">
        <f>$D:$D/$C:$C*100</f>
        <v>171.33273937424664</v>
      </c>
      <c r="G59" s="55">
        <f t="shared" ref="G59" si="17">SUM(G60:G61)</f>
        <v>16347.5</v>
      </c>
      <c r="H59" s="36">
        <f>$D:$D/$G:$G*100</f>
        <v>39.996329714023553</v>
      </c>
      <c r="I59" s="55">
        <f t="shared" ref="I59" si="18">SUM(I60:I61)</f>
        <v>1292.5999999999999</v>
      </c>
    </row>
    <row r="60" spans="1:9" ht="38.25" x14ac:dyDescent="0.2">
      <c r="A60" s="50" t="s">
        <v>22</v>
      </c>
      <c r="B60" s="60">
        <v>5728.9</v>
      </c>
      <c r="C60" s="60">
        <v>3816.2</v>
      </c>
      <c r="D60" s="60">
        <v>6471.8</v>
      </c>
      <c r="E60" s="61">
        <f>$D:$D/$B:$B*100</f>
        <v>112.96758540033865</v>
      </c>
      <c r="F60" s="61">
        <f>$D:$D/$C:$C*100</f>
        <v>169.58754782244119</v>
      </c>
      <c r="G60" s="60">
        <v>16347.5</v>
      </c>
      <c r="H60" s="61">
        <f>$D:$D/$G:$G*100</f>
        <v>39.588927970637712</v>
      </c>
      <c r="I60" s="60">
        <v>1292.5999999999999</v>
      </c>
    </row>
    <row r="61" spans="1:9" ht="42" customHeight="1" x14ac:dyDescent="0.2">
      <c r="A61" s="50" t="s">
        <v>161</v>
      </c>
      <c r="B61" s="60">
        <v>0</v>
      </c>
      <c r="C61" s="60">
        <v>0</v>
      </c>
      <c r="D61" s="60">
        <v>66.599999999999994</v>
      </c>
      <c r="E61" s="61">
        <v>0</v>
      </c>
      <c r="F61" s="61">
        <v>0</v>
      </c>
      <c r="G61" s="60">
        <v>0</v>
      </c>
      <c r="H61" s="61">
        <v>0</v>
      </c>
      <c r="I61" s="60">
        <v>0</v>
      </c>
    </row>
    <row r="62" spans="1:9" ht="14.25" customHeight="1" x14ac:dyDescent="0.2">
      <c r="A62" s="3" t="s">
        <v>23</v>
      </c>
      <c r="B62" s="40">
        <v>2200</v>
      </c>
      <c r="C62" s="40">
        <v>1615</v>
      </c>
      <c r="D62" s="40">
        <v>1765.9</v>
      </c>
      <c r="E62" s="36">
        <f>$D:$D/$B:$B*100</f>
        <v>80.26818181818183</v>
      </c>
      <c r="F62" s="36">
        <f>$D:$D/$C:$C*100</f>
        <v>109.343653250774</v>
      </c>
      <c r="G62" s="40">
        <v>856.8</v>
      </c>
      <c r="H62" s="36">
        <f>$D:$D/$G:$G*100</f>
        <v>206.10410830999069</v>
      </c>
      <c r="I62" s="40">
        <v>201.9</v>
      </c>
    </row>
    <row r="63" spans="1:9" ht="14.25" x14ac:dyDescent="0.2">
      <c r="A63" s="53" t="s">
        <v>24</v>
      </c>
      <c r="B63" s="54">
        <f>SUM(B64:B88)</f>
        <v>2102.3000000000002</v>
      </c>
      <c r="C63" s="54">
        <f>SUM(C64:C88)</f>
        <v>1801.4</v>
      </c>
      <c r="D63" s="54">
        <f>SUM(D64:D88)</f>
        <v>2590.3999999999996</v>
      </c>
      <c r="E63" s="35">
        <f>$D:$D/$B:$B*100</f>
        <v>123.21742853065687</v>
      </c>
      <c r="F63" s="35">
        <f>$D:$D/$C:$C*100</f>
        <v>143.79926723659372</v>
      </c>
      <c r="G63" s="54">
        <f>SUM(G64:G88)</f>
        <v>2040.5000000000002</v>
      </c>
      <c r="H63" s="35">
        <f>$D:$D/$G:$G*100</f>
        <v>126.94927713795636</v>
      </c>
      <c r="I63" s="54">
        <f>SUM(I64:I88)</f>
        <v>359.6</v>
      </c>
    </row>
    <row r="64" spans="1:9" ht="63.75" x14ac:dyDescent="0.2">
      <c r="A64" s="3" t="s">
        <v>124</v>
      </c>
      <c r="B64" s="55">
        <v>34.799999999999997</v>
      </c>
      <c r="C64" s="55">
        <v>24.9</v>
      </c>
      <c r="D64" s="55">
        <v>43.4</v>
      </c>
      <c r="E64" s="36">
        <f>$D:$D/$B:$B*100</f>
        <v>124.71264367816093</v>
      </c>
      <c r="F64" s="36">
        <f>$D:$D/$C:$C*100</f>
        <v>174.2971887550201</v>
      </c>
      <c r="G64" s="55">
        <v>36.700000000000003</v>
      </c>
      <c r="H64" s="36">
        <f>$D:$D/$G:$G*100</f>
        <v>118.25613079019072</v>
      </c>
      <c r="I64" s="55">
        <v>7.1</v>
      </c>
    </row>
    <row r="65" spans="1:9" ht="107.25" customHeight="1" x14ac:dyDescent="0.2">
      <c r="A65" s="3" t="s">
        <v>114</v>
      </c>
      <c r="B65" s="40">
        <v>265</v>
      </c>
      <c r="C65" s="40">
        <v>208.5</v>
      </c>
      <c r="D65" s="40">
        <v>216.5</v>
      </c>
      <c r="E65" s="36">
        <f>$D:$D/$B:$B*100</f>
        <v>81.698113207547181</v>
      </c>
      <c r="F65" s="36">
        <f>$D:$D/$C:$C*100</f>
        <v>103.8369304556355</v>
      </c>
      <c r="G65" s="40">
        <v>228.8</v>
      </c>
      <c r="H65" s="36">
        <f>$D:$D/$G:$G*100</f>
        <v>94.624125874125866</v>
      </c>
      <c r="I65" s="40">
        <v>22.6</v>
      </c>
    </row>
    <row r="66" spans="1:9" ht="87" customHeight="1" x14ac:dyDescent="0.2">
      <c r="A66" s="3" t="s">
        <v>130</v>
      </c>
      <c r="B66" s="40">
        <v>3</v>
      </c>
      <c r="C66" s="40">
        <v>1.5</v>
      </c>
      <c r="D66" s="40">
        <v>83.7</v>
      </c>
      <c r="E66" s="36">
        <f>$D:$D/$B:$B*100</f>
        <v>2790</v>
      </c>
      <c r="F66" s="36">
        <f>$D:$D/$C:$C*100</f>
        <v>5580</v>
      </c>
      <c r="G66" s="40">
        <v>50.1</v>
      </c>
      <c r="H66" s="36">
        <f>$D:$D/$G:$G*100</f>
        <v>167.06586826347305</v>
      </c>
      <c r="I66" s="40">
        <v>2.5</v>
      </c>
    </row>
    <row r="67" spans="1:9" ht="94.5" customHeight="1" x14ac:dyDescent="0.2">
      <c r="A67" s="3" t="s">
        <v>129</v>
      </c>
      <c r="B67" s="40">
        <v>0</v>
      </c>
      <c r="C67" s="40">
        <v>0</v>
      </c>
      <c r="D67" s="40">
        <v>7.5</v>
      </c>
      <c r="E67" s="36">
        <v>0</v>
      </c>
      <c r="F67" s="36">
        <v>0</v>
      </c>
      <c r="G67" s="40">
        <v>255</v>
      </c>
      <c r="H67" s="36">
        <v>0</v>
      </c>
      <c r="I67" s="40">
        <v>0.7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240</v>
      </c>
      <c r="C71" s="40">
        <v>200</v>
      </c>
      <c r="D71" s="40">
        <v>203.3</v>
      </c>
      <c r="E71" s="36">
        <f>$D:$D/$B:$B*100</f>
        <v>84.708333333333343</v>
      </c>
      <c r="F71" s="36">
        <f>$D:$D/$C:$C*100</f>
        <v>101.64999999999999</v>
      </c>
      <c r="G71" s="40">
        <v>99.5</v>
      </c>
      <c r="H71" s="36">
        <f>$D:$D/$G:$G*100</f>
        <v>204.321608040201</v>
      </c>
      <c r="I71" s="40">
        <v>7.6</v>
      </c>
    </row>
    <row r="72" spans="1:9" ht="118.5" customHeight="1" x14ac:dyDescent="0.2">
      <c r="A72" s="3" t="s">
        <v>116</v>
      </c>
      <c r="B72" s="40">
        <v>5</v>
      </c>
      <c r="C72" s="40">
        <v>3</v>
      </c>
      <c r="D72" s="40">
        <v>8.8000000000000007</v>
      </c>
      <c r="E72" s="36">
        <f>$D:$D/$B:$B*100</f>
        <v>176.00000000000003</v>
      </c>
      <c r="F72" s="36">
        <f>$D:$D/$C:$C*100</f>
        <v>293.33333333333337</v>
      </c>
      <c r="G72" s="40">
        <v>2.2000000000000002</v>
      </c>
      <c r="H72" s="36">
        <f>$D:$D/$G:$G*100</f>
        <v>400</v>
      </c>
      <c r="I72" s="40">
        <v>1.1000000000000001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0</v>
      </c>
      <c r="C74" s="40">
        <v>0</v>
      </c>
      <c r="D74" s="40">
        <v>6.6</v>
      </c>
      <c r="E74" s="36">
        <v>0</v>
      </c>
      <c r="F74" s="36">
        <v>0</v>
      </c>
      <c r="G74" s="40">
        <v>7.8</v>
      </c>
      <c r="H74" s="36">
        <f>$D:$D/$G:$G*100</f>
        <v>84.615384615384613</v>
      </c>
      <c r="I74" s="40">
        <v>0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160</v>
      </c>
      <c r="C76" s="40">
        <v>113</v>
      </c>
      <c r="D76" s="40">
        <v>41.8</v>
      </c>
      <c r="E76" s="36">
        <f>$D:$D/$B:$B*100</f>
        <v>26.125</v>
      </c>
      <c r="F76" s="36">
        <f>$D:$D/$C:$C*100</f>
        <v>36.991150442477874</v>
      </c>
      <c r="G76" s="40">
        <v>120.6</v>
      </c>
      <c r="H76" s="36">
        <f>$D:$D/$G:$G*100</f>
        <v>34.660033167495854</v>
      </c>
      <c r="I76" s="40">
        <v>10.8</v>
      </c>
    </row>
    <row r="77" spans="1:9" ht="91.5" customHeight="1" x14ac:dyDescent="0.2">
      <c r="A77" s="3" t="s">
        <v>117</v>
      </c>
      <c r="B77" s="40">
        <v>520</v>
      </c>
      <c r="C77" s="40">
        <v>423</v>
      </c>
      <c r="D77" s="40">
        <v>987.5</v>
      </c>
      <c r="E77" s="36">
        <f>$D:$D/$B:$B*100</f>
        <v>189.90384615384613</v>
      </c>
      <c r="F77" s="36">
        <f>$D:$D/$C:$C*100</f>
        <v>233.451536643026</v>
      </c>
      <c r="G77" s="40">
        <v>781.4</v>
      </c>
      <c r="H77" s="36">
        <f>$D:$D/$G:$G*100</f>
        <v>126.37573585871513</v>
      </c>
      <c r="I77" s="40">
        <v>248.3</v>
      </c>
    </row>
    <row r="78" spans="1:9" ht="61.5" customHeight="1" x14ac:dyDescent="0.2">
      <c r="A78" s="3" t="s">
        <v>118</v>
      </c>
      <c r="B78" s="40">
        <v>100</v>
      </c>
      <c r="C78" s="40">
        <v>80</v>
      </c>
      <c r="D78" s="40">
        <v>379.4</v>
      </c>
      <c r="E78" s="36">
        <f>$D:$D/$B:$B*100</f>
        <v>379.4</v>
      </c>
      <c r="F78" s="36">
        <f>$D:$D/$C:$C*100</f>
        <v>474.25</v>
      </c>
      <c r="G78" s="40">
        <v>70.900000000000006</v>
      </c>
      <c r="H78" s="36">
        <f>$D:$D/$G:$G*100</f>
        <v>535.11988716502105</v>
      </c>
      <c r="I78" s="40">
        <v>13.5</v>
      </c>
    </row>
    <row r="79" spans="1:9" ht="85.5" customHeight="1" x14ac:dyDescent="0.2">
      <c r="A79" s="3" t="s">
        <v>154</v>
      </c>
      <c r="B79" s="40">
        <v>700</v>
      </c>
      <c r="C79" s="40">
        <v>700</v>
      </c>
      <c r="D79" s="40">
        <v>502.2</v>
      </c>
      <c r="E79" s="36">
        <f>$D:$D/$B:$B*100</f>
        <v>71.742857142857147</v>
      </c>
      <c r="F79" s="36">
        <f>$D:$D/$C:$C*100</f>
        <v>71.742857142857147</v>
      </c>
      <c r="G79" s="40">
        <v>1.5</v>
      </c>
      <c r="H79" s="36">
        <f>$D:$D/$G:$G*100</f>
        <v>33480</v>
      </c>
      <c r="I79" s="40">
        <v>45.4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278.7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80.25" customHeight="1" x14ac:dyDescent="0.2">
      <c r="A82" s="3" t="s">
        <v>123</v>
      </c>
      <c r="B82" s="40">
        <v>61</v>
      </c>
      <c r="C82" s="40">
        <v>39</v>
      </c>
      <c r="D82" s="40">
        <v>38.200000000000003</v>
      </c>
      <c r="E82" s="36">
        <f>$D:$D/$B:$B*100</f>
        <v>62.622950819672141</v>
      </c>
      <c r="F82" s="36">
        <f>$D:$D/$C:$C*100</f>
        <v>97.948717948717956</v>
      </c>
      <c r="G82" s="40">
        <v>1</v>
      </c>
      <c r="H82" s="36">
        <f>$D:$D/$G:$G*100</f>
        <v>3820.0000000000005</v>
      </c>
      <c r="I82" s="40">
        <v>0</v>
      </c>
    </row>
    <row r="83" spans="1:12" ht="60" customHeight="1" x14ac:dyDescent="0.2">
      <c r="A83" s="3" t="s">
        <v>158</v>
      </c>
      <c r="B83" s="40">
        <v>0</v>
      </c>
      <c r="C83" s="40">
        <v>0</v>
      </c>
      <c r="D83" s="40">
        <v>0</v>
      </c>
      <c r="E83" s="36">
        <v>0</v>
      </c>
      <c r="F83" s="36">
        <v>0</v>
      </c>
      <c r="G83" s="40">
        <v>0</v>
      </c>
      <c r="H83" s="36">
        <v>0</v>
      </c>
      <c r="I83" s="40">
        <v>0</v>
      </c>
    </row>
    <row r="84" spans="1:12" ht="58.5" customHeight="1" x14ac:dyDescent="0.2">
      <c r="A84" s="3" t="s">
        <v>119</v>
      </c>
      <c r="B84" s="40">
        <v>13.5</v>
      </c>
      <c r="C84" s="40">
        <v>8.5</v>
      </c>
      <c r="D84" s="40">
        <v>3</v>
      </c>
      <c r="E84" s="36">
        <f>$D:$D/$B:$B*100</f>
        <v>22.222222222222221</v>
      </c>
      <c r="F84" s="36">
        <f>$D:$D/$C:$C*100</f>
        <v>35.294117647058826</v>
      </c>
      <c r="G84" s="40">
        <v>0</v>
      </c>
      <c r="H84" s="36">
        <v>0</v>
      </c>
      <c r="I84" s="40">
        <v>0</v>
      </c>
    </row>
    <row r="85" spans="1:12" ht="81" customHeight="1" x14ac:dyDescent="0.2">
      <c r="A85" s="3" t="s">
        <v>121</v>
      </c>
      <c r="B85" s="40">
        <v>0</v>
      </c>
      <c r="C85" s="40">
        <v>0</v>
      </c>
      <c r="D85" s="40">
        <v>4</v>
      </c>
      <c r="E85" s="36">
        <v>0</v>
      </c>
      <c r="F85" s="36">
        <v>0</v>
      </c>
      <c r="G85" s="40">
        <v>105.9</v>
      </c>
      <c r="H85" s="36">
        <f>$D:$D/$G:$G*100</f>
        <v>3.7771482530689329</v>
      </c>
      <c r="I85" s="40">
        <v>0</v>
      </c>
    </row>
    <row r="86" spans="1:12" ht="86.25" customHeight="1" x14ac:dyDescent="0.2">
      <c r="A86" s="3" t="s">
        <v>120</v>
      </c>
      <c r="B86" s="40">
        <v>0</v>
      </c>
      <c r="C86" s="40">
        <v>0</v>
      </c>
      <c r="D86" s="40">
        <v>0.1</v>
      </c>
      <c r="E86" s="36">
        <v>0</v>
      </c>
      <c r="F86" s="36">
        <v>0</v>
      </c>
      <c r="G86" s="40">
        <v>0.4</v>
      </c>
      <c r="H86" s="36">
        <v>0</v>
      </c>
      <c r="I86" s="40">
        <v>0</v>
      </c>
      <c r="L86" s="22"/>
    </row>
    <row r="87" spans="1:12" ht="105.75" customHeight="1" x14ac:dyDescent="0.2">
      <c r="A87" s="3" t="s">
        <v>126</v>
      </c>
      <c r="B87" s="40">
        <v>0</v>
      </c>
      <c r="C87" s="40">
        <v>0</v>
      </c>
      <c r="D87" s="40">
        <v>64.400000000000006</v>
      </c>
      <c r="E87" s="36">
        <v>0</v>
      </c>
      <c r="F87" s="36">
        <v>0</v>
      </c>
      <c r="G87" s="40">
        <v>0</v>
      </c>
      <c r="H87" s="36">
        <v>0</v>
      </c>
      <c r="I87" s="40">
        <v>0</v>
      </c>
      <c r="L87" s="22"/>
    </row>
    <row r="88" spans="1:12" ht="71.25" customHeight="1" x14ac:dyDescent="0.2">
      <c r="A88" s="3" t="s">
        <v>125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17.25" customHeight="1" x14ac:dyDescent="0.2">
      <c r="A89" s="5" t="s">
        <v>25</v>
      </c>
      <c r="B89" s="37">
        <f>SUM(B90:B92)</f>
        <v>737.2</v>
      </c>
      <c r="C89" s="37">
        <f>SUM(C90:C92)</f>
        <v>687.2</v>
      </c>
      <c r="D89" s="37">
        <f>SUM(D90:D92)</f>
        <v>648.80000000000007</v>
      </c>
      <c r="E89" s="35">
        <f>$D:$D/$B:$B*100</f>
        <v>88.008681497558328</v>
      </c>
      <c r="F89" s="35">
        <f>$D:$D/$C:$C*100</f>
        <v>94.412107101280569</v>
      </c>
      <c r="G89" s="37">
        <f>SUM(G91:G92)</f>
        <v>-16</v>
      </c>
      <c r="H89" s="35">
        <f>$D:$D/$G:$G*100</f>
        <v>-4055.0000000000005</v>
      </c>
      <c r="I89" s="37">
        <f>SUM(I90:I92)</f>
        <v>73.2</v>
      </c>
    </row>
    <row r="90" spans="1:12" ht="29.25" customHeight="1" x14ac:dyDescent="0.2">
      <c r="A90" s="10" t="s">
        <v>167</v>
      </c>
      <c r="B90" s="40">
        <v>0</v>
      </c>
      <c r="C90" s="40">
        <v>0</v>
      </c>
      <c r="D90" s="40">
        <v>0.9</v>
      </c>
      <c r="E90" s="36">
        <v>0</v>
      </c>
      <c r="F90" s="36">
        <v>0</v>
      </c>
      <c r="G90" s="40">
        <v>0</v>
      </c>
      <c r="H90" s="36">
        <v>0</v>
      </c>
      <c r="I90" s="40">
        <v>0.9</v>
      </c>
    </row>
    <row r="91" spans="1:12" ht="28.5" customHeight="1" x14ac:dyDescent="0.2">
      <c r="A91" s="10" t="s">
        <v>163</v>
      </c>
      <c r="B91" s="40">
        <v>0</v>
      </c>
      <c r="C91" s="40">
        <v>0</v>
      </c>
      <c r="D91" s="40">
        <v>-39.299999999999997</v>
      </c>
      <c r="E91" s="36">
        <v>0</v>
      </c>
      <c r="F91" s="36">
        <v>0</v>
      </c>
      <c r="G91" s="40">
        <v>-16</v>
      </c>
      <c r="H91" s="36">
        <f>$D:$D/$G:$G*100</f>
        <v>245.62499999999997</v>
      </c>
      <c r="I91" s="40">
        <v>0</v>
      </c>
    </row>
    <row r="92" spans="1:12" ht="17.25" customHeight="1" x14ac:dyDescent="0.2">
      <c r="A92" s="51" t="s">
        <v>164</v>
      </c>
      <c r="B92" s="37">
        <f>SUM(B93:B94)</f>
        <v>737.2</v>
      </c>
      <c r="C92" s="37">
        <f t="shared" ref="C92:D92" si="19">SUM(C93:C94)</f>
        <v>687.2</v>
      </c>
      <c r="D92" s="37">
        <f t="shared" si="19"/>
        <v>687.2</v>
      </c>
      <c r="E92" s="35">
        <f t="shared" ref="E92:E102" si="20">$D:$D/$B:$B*100</f>
        <v>93.217580032555617</v>
      </c>
      <c r="F92" s="35">
        <f t="shared" ref="F92:F101" si="21">$D:$D/$C:$C*100</f>
        <v>100</v>
      </c>
      <c r="G92" s="37">
        <f>SUM(G93:G94)</f>
        <v>0</v>
      </c>
      <c r="H92" s="35">
        <v>0</v>
      </c>
      <c r="I92" s="37">
        <f>SUM(I93:I94)</f>
        <v>72.3</v>
      </c>
    </row>
    <row r="93" spans="1:12" ht="42" customHeight="1" x14ac:dyDescent="0.2">
      <c r="A93" s="52" t="s">
        <v>165</v>
      </c>
      <c r="B93" s="40">
        <v>438.2</v>
      </c>
      <c r="C93" s="40">
        <v>388.2</v>
      </c>
      <c r="D93" s="40">
        <v>388.2</v>
      </c>
      <c r="E93" s="36">
        <f t="shared" si="20"/>
        <v>88.589685075308083</v>
      </c>
      <c r="F93" s="36">
        <f t="shared" si="21"/>
        <v>100</v>
      </c>
      <c r="G93" s="40">
        <v>0</v>
      </c>
      <c r="H93" s="36">
        <v>0</v>
      </c>
      <c r="I93" s="40">
        <v>72.3</v>
      </c>
    </row>
    <row r="94" spans="1:12" ht="35.25" customHeight="1" x14ac:dyDescent="0.2">
      <c r="A94" s="52" t="s">
        <v>166</v>
      </c>
      <c r="B94" s="40">
        <v>299</v>
      </c>
      <c r="C94" s="40">
        <v>299</v>
      </c>
      <c r="D94" s="40">
        <v>299</v>
      </c>
      <c r="E94" s="36">
        <f t="shared" si="20"/>
        <v>100</v>
      </c>
      <c r="F94" s="36">
        <f t="shared" si="21"/>
        <v>100</v>
      </c>
      <c r="G94" s="40">
        <v>0</v>
      </c>
      <c r="H94" s="36">
        <v>0</v>
      </c>
      <c r="I94" s="40">
        <v>0</v>
      </c>
    </row>
    <row r="95" spans="1:12" ht="14.25" x14ac:dyDescent="0.2">
      <c r="A95" s="7" t="s">
        <v>26</v>
      </c>
      <c r="B95" s="54">
        <f>B89+B63+B57+B53+B44+B41+B36+B31+B23+B7+B54+B55+B56+B18</f>
        <v>886956.4</v>
      </c>
      <c r="C95" s="54">
        <f>C89+C63+C57+C53+C44+C41+C36+C31+C23+C7+C54+C55+C56+C18</f>
        <v>586314.5</v>
      </c>
      <c r="D95" s="54">
        <f>D89+D63+D57+D53+D44+D41+D36+D31+D23+D7+D54+D55+D56+D18</f>
        <v>603917.6</v>
      </c>
      <c r="E95" s="35">
        <f t="shared" si="20"/>
        <v>68.088758365123695</v>
      </c>
      <c r="F95" s="35">
        <f t="shared" si="21"/>
        <v>103.00233066042202</v>
      </c>
      <c r="G95" s="54">
        <f>G89+G63+G57+G53+G44+G41+G36+G31+G23+G7+G54+G55+G56+G18</f>
        <v>501543.29999999993</v>
      </c>
      <c r="H95" s="35">
        <f t="shared" ref="H95:H101" si="22">$D:$D/$G:$G*100</f>
        <v>120.41185676291559</v>
      </c>
      <c r="I95" s="54">
        <f>I89+I63+I57+I53+I44+I41+I36+I31+I23+I7+I54+I55+I56+I18</f>
        <v>70492.400000000009</v>
      </c>
    </row>
    <row r="96" spans="1:12" ht="14.25" x14ac:dyDescent="0.2">
      <c r="A96" s="7" t="s">
        <v>27</v>
      </c>
      <c r="B96" s="54">
        <f>B97+B102+B103+B105+B106</f>
        <v>3205746.3</v>
      </c>
      <c r="C96" s="54">
        <f>C97+C102+C103+C105+C106</f>
        <v>1850422</v>
      </c>
      <c r="D96" s="54">
        <f>D97+D102+D103+D104+D105+D106</f>
        <v>1597340.3</v>
      </c>
      <c r="E96" s="35">
        <f t="shared" si="20"/>
        <v>49.827408363537693</v>
      </c>
      <c r="F96" s="35">
        <f t="shared" si="21"/>
        <v>86.323027936330192</v>
      </c>
      <c r="G96" s="54">
        <f>G97+G102+G103+G105+G106</f>
        <v>2002197.2999999998</v>
      </c>
      <c r="H96" s="35">
        <f t="shared" si="22"/>
        <v>79.779365400203076</v>
      </c>
      <c r="I96" s="54">
        <f>I97+I102+I103+I104+I105+I106</f>
        <v>230721.90000000002</v>
      </c>
    </row>
    <row r="97" spans="1:9" ht="25.5" x14ac:dyDescent="0.2">
      <c r="A97" s="7" t="s">
        <v>28</v>
      </c>
      <c r="B97" s="54">
        <f>SUM(B98:B101)</f>
        <v>3091454.1999999997</v>
      </c>
      <c r="C97" s="54">
        <f>SUM(C98:C101)</f>
        <v>1861970.0999999999</v>
      </c>
      <c r="D97" s="54">
        <f>SUM(D98:D101)</f>
        <v>1606542.5999999999</v>
      </c>
      <c r="E97" s="35">
        <f t="shared" si="20"/>
        <v>51.967213358684084</v>
      </c>
      <c r="F97" s="35">
        <f t="shared" si="21"/>
        <v>86.28186886567083</v>
      </c>
      <c r="G97" s="54">
        <f>$98:$98+$99:$99+$100:$100+G101</f>
        <v>2018962.7999999998</v>
      </c>
      <c r="H97" s="35">
        <f t="shared" si="22"/>
        <v>79.572669689604979</v>
      </c>
      <c r="I97" s="54">
        <f>SUM(I98:I101)</f>
        <v>229445.6</v>
      </c>
    </row>
    <row r="98" spans="1:9" x14ac:dyDescent="0.2">
      <c r="A98" s="3" t="s">
        <v>29</v>
      </c>
      <c r="B98" s="40">
        <v>626894.6</v>
      </c>
      <c r="C98" s="40">
        <v>286994.09999999998</v>
      </c>
      <c r="D98" s="40">
        <v>286994.09999999998</v>
      </c>
      <c r="E98" s="36">
        <f t="shared" si="20"/>
        <v>45.780279491959256</v>
      </c>
      <c r="F98" s="36">
        <f t="shared" si="21"/>
        <v>100</v>
      </c>
      <c r="G98" s="40">
        <v>265990.5</v>
      </c>
      <c r="H98" s="36">
        <f t="shared" si="22"/>
        <v>107.89637223885815</v>
      </c>
      <c r="I98" s="40">
        <v>15774</v>
      </c>
    </row>
    <row r="99" spans="1:9" x14ac:dyDescent="0.2">
      <c r="A99" s="3" t="s">
        <v>30</v>
      </c>
      <c r="B99" s="40">
        <v>973400</v>
      </c>
      <c r="C99" s="40">
        <v>517196</v>
      </c>
      <c r="D99" s="40">
        <v>408077.7</v>
      </c>
      <c r="E99" s="36">
        <f t="shared" si="20"/>
        <v>41.92291966303678</v>
      </c>
      <c r="F99" s="36">
        <f t="shared" si="21"/>
        <v>78.901944330582609</v>
      </c>
      <c r="G99" s="40">
        <v>1002686.2</v>
      </c>
      <c r="H99" s="36">
        <f t="shared" si="22"/>
        <v>40.698445834798569</v>
      </c>
      <c r="I99" s="40">
        <v>154629.20000000001</v>
      </c>
    </row>
    <row r="100" spans="1:9" x14ac:dyDescent="0.2">
      <c r="A100" s="3" t="s">
        <v>31</v>
      </c>
      <c r="B100" s="40">
        <v>1400441.2</v>
      </c>
      <c r="C100" s="40">
        <v>986418.6</v>
      </c>
      <c r="D100" s="40">
        <v>848810.1</v>
      </c>
      <c r="E100" s="36">
        <f t="shared" si="20"/>
        <v>60.610191988067761</v>
      </c>
      <c r="F100" s="36">
        <f t="shared" si="21"/>
        <v>86.049685194500597</v>
      </c>
      <c r="G100" s="40">
        <v>716105.7</v>
      </c>
      <c r="H100" s="36">
        <f t="shared" si="22"/>
        <v>118.53139836758734</v>
      </c>
      <c r="I100" s="40">
        <v>54721.3</v>
      </c>
    </row>
    <row r="101" spans="1:9" x14ac:dyDescent="0.2">
      <c r="A101" s="3" t="s">
        <v>138</v>
      </c>
      <c r="B101" s="40">
        <v>90718.399999999994</v>
      </c>
      <c r="C101" s="40">
        <v>71361.399999999994</v>
      </c>
      <c r="D101" s="40">
        <v>62660.7</v>
      </c>
      <c r="E101" s="36">
        <f t="shared" si="20"/>
        <v>69.071654702904823</v>
      </c>
      <c r="F101" s="36">
        <f t="shared" si="21"/>
        <v>87.807554223992241</v>
      </c>
      <c r="G101" s="40">
        <v>34180.400000000001</v>
      </c>
      <c r="H101" s="36">
        <f t="shared" si="22"/>
        <v>183.32348363389542</v>
      </c>
      <c r="I101" s="40">
        <v>4321.1000000000004</v>
      </c>
    </row>
    <row r="102" spans="1:9" ht="30" customHeight="1" x14ac:dyDescent="0.2">
      <c r="A102" s="7" t="s">
        <v>108</v>
      </c>
      <c r="B102" s="37">
        <v>1435.2</v>
      </c>
      <c r="C102" s="37">
        <v>1285.5999999999999</v>
      </c>
      <c r="D102" s="37">
        <v>3735.6</v>
      </c>
      <c r="E102" s="35">
        <f t="shared" si="20"/>
        <v>260.28428093645482</v>
      </c>
      <c r="F102" s="35">
        <v>0</v>
      </c>
      <c r="G102" s="37">
        <v>1312.7</v>
      </c>
      <c r="H102" s="35">
        <v>0</v>
      </c>
      <c r="I102" s="37">
        <v>1285.5999999999999</v>
      </c>
    </row>
    <row r="103" spans="1:9" ht="30" customHeight="1" x14ac:dyDescent="0.2">
      <c r="A103" s="7" t="s">
        <v>110</v>
      </c>
      <c r="B103" s="37">
        <v>125690.6</v>
      </c>
      <c r="C103" s="37">
        <v>0</v>
      </c>
      <c r="D103" s="37">
        <v>0</v>
      </c>
      <c r="E103" s="35">
        <v>0</v>
      </c>
      <c r="F103" s="35">
        <v>0</v>
      </c>
      <c r="G103" s="37">
        <v>0</v>
      </c>
      <c r="H103" s="35">
        <v>0</v>
      </c>
      <c r="I103" s="37">
        <v>0</v>
      </c>
    </row>
    <row r="104" spans="1:9" ht="141.75" customHeight="1" x14ac:dyDescent="0.2">
      <c r="A104" s="16" t="s">
        <v>168</v>
      </c>
      <c r="B104" s="37">
        <v>0</v>
      </c>
      <c r="C104" s="37">
        <v>0</v>
      </c>
      <c r="D104" s="37">
        <v>0</v>
      </c>
      <c r="E104" s="35">
        <v>0</v>
      </c>
      <c r="F104" s="35">
        <v>0</v>
      </c>
      <c r="G104" s="37">
        <v>0</v>
      </c>
      <c r="H104" s="35">
        <v>0</v>
      </c>
      <c r="I104" s="37">
        <v>0.5</v>
      </c>
    </row>
    <row r="105" spans="1:9" ht="66.75" customHeight="1" x14ac:dyDescent="0.2">
      <c r="A105" s="7" t="s">
        <v>106</v>
      </c>
      <c r="B105" s="37">
        <v>0</v>
      </c>
      <c r="C105" s="37">
        <v>0</v>
      </c>
      <c r="D105" s="37">
        <v>255</v>
      </c>
      <c r="E105" s="35">
        <v>0</v>
      </c>
      <c r="F105" s="35">
        <v>0</v>
      </c>
      <c r="G105" s="37">
        <v>801.8</v>
      </c>
      <c r="H105" s="35">
        <f>$D:$D/$G:$G*100</f>
        <v>31.803442254926416</v>
      </c>
      <c r="I105" s="37">
        <v>0</v>
      </c>
    </row>
    <row r="106" spans="1:9" ht="24.75" customHeight="1" x14ac:dyDescent="0.2">
      <c r="A106" s="7" t="s">
        <v>33</v>
      </c>
      <c r="B106" s="37">
        <v>-12833.7</v>
      </c>
      <c r="C106" s="37">
        <v>-12833.7</v>
      </c>
      <c r="D106" s="37">
        <v>-13192.9</v>
      </c>
      <c r="E106" s="35">
        <f>$D:$D/$B:$B*100</f>
        <v>102.79888107093042</v>
      </c>
      <c r="F106" s="35">
        <f>$D:$D/$C:$C*100</f>
        <v>102.79888107093042</v>
      </c>
      <c r="G106" s="37">
        <v>-18880</v>
      </c>
      <c r="H106" s="35">
        <f>$D:$D/$G:$G*100</f>
        <v>69.877648305084733</v>
      </c>
      <c r="I106" s="37">
        <v>-9.8000000000000007</v>
      </c>
    </row>
    <row r="107" spans="1:9" ht="18.75" customHeight="1" x14ac:dyDescent="0.2">
      <c r="A107" s="5" t="s">
        <v>32</v>
      </c>
      <c r="B107" s="62">
        <f>B96+B95</f>
        <v>4092702.6999999997</v>
      </c>
      <c r="C107" s="54">
        <f>C96+C95</f>
        <v>2436736.5</v>
      </c>
      <c r="D107" s="54">
        <f>D96+D95</f>
        <v>2201257.9</v>
      </c>
      <c r="E107" s="35">
        <f>$D:$D/$B:$B*100</f>
        <v>53.784945092640122</v>
      </c>
      <c r="F107" s="35">
        <f>$D:$D/$C:$C*100</f>
        <v>90.336312522917424</v>
      </c>
      <c r="G107" s="54">
        <f>G96+G95</f>
        <v>2503740.5999999996</v>
      </c>
      <c r="H107" s="35">
        <f>$D:$D/$G:$G*100</f>
        <v>87.918768421936363</v>
      </c>
      <c r="I107" s="54">
        <f>I96+I95</f>
        <v>301214.30000000005</v>
      </c>
    </row>
    <row r="108" spans="1:9" ht="24" customHeight="1" x14ac:dyDescent="0.2">
      <c r="A108" s="65" t="s">
        <v>34</v>
      </c>
      <c r="B108" s="66"/>
      <c r="C108" s="66"/>
      <c r="D108" s="66"/>
      <c r="E108" s="66"/>
      <c r="F108" s="66"/>
      <c r="G108" s="66"/>
      <c r="H108" s="66"/>
      <c r="I108" s="67"/>
    </row>
    <row r="109" spans="1:9" ht="14.25" x14ac:dyDescent="0.2">
      <c r="A109" s="9" t="s">
        <v>35</v>
      </c>
      <c r="B109" s="54">
        <f>B110+B111+B112+B113+B114+B115+B116+B117</f>
        <v>367828.30000000005</v>
      </c>
      <c r="C109" s="54">
        <f>C110+C111+C112+C113+C114+C115+C116+C117</f>
        <v>254303.3</v>
      </c>
      <c r="D109" s="54">
        <f>D110+D111+D112+D113+D114+D115+D116+D117</f>
        <v>213966.8</v>
      </c>
      <c r="E109" s="35">
        <f t="shared" ref="E109:E114" si="23">$D:$D/$B:$B*100</f>
        <v>58.170293041617505</v>
      </c>
      <c r="F109" s="35">
        <f>$D:$D/$C:$C*100</f>
        <v>84.13842840419295</v>
      </c>
      <c r="G109" s="54">
        <f>G110+G111+G112+G113+G114+G115+G116+G117</f>
        <v>177461.6</v>
      </c>
      <c r="H109" s="35">
        <f>$D:$D/$G:$G*100</f>
        <v>120.5707600968322</v>
      </c>
      <c r="I109" s="54">
        <f>I110+I111+I112+I113+I114+I115+I116+I117</f>
        <v>29690.400000000001</v>
      </c>
    </row>
    <row r="110" spans="1:9" x14ac:dyDescent="0.2">
      <c r="A110" s="10" t="s">
        <v>36</v>
      </c>
      <c r="B110" s="55">
        <v>3290.1</v>
      </c>
      <c r="C110" s="55">
        <v>2114.9</v>
      </c>
      <c r="D110" s="55">
        <v>2077.6999999999998</v>
      </c>
      <c r="E110" s="36">
        <f t="shared" si="23"/>
        <v>63.150056229293938</v>
      </c>
      <c r="F110" s="36">
        <f>$D:$D/$C:$C*100</f>
        <v>98.241051586363398</v>
      </c>
      <c r="G110" s="55">
        <v>1860.8</v>
      </c>
      <c r="H110" s="36">
        <f>$D:$D/$G:$G*100</f>
        <v>111.65627687016337</v>
      </c>
      <c r="I110" s="55">
        <v>279.89999999999998</v>
      </c>
    </row>
    <row r="111" spans="1:9" ht="14.25" customHeight="1" x14ac:dyDescent="0.2">
      <c r="A111" s="10" t="s">
        <v>37</v>
      </c>
      <c r="B111" s="55">
        <v>9734.4</v>
      </c>
      <c r="C111" s="55">
        <v>6825.9</v>
      </c>
      <c r="D111" s="55">
        <v>5657.1</v>
      </c>
      <c r="E111" s="36">
        <f t="shared" si="23"/>
        <v>58.114521696252474</v>
      </c>
      <c r="F111" s="36">
        <f>$D:$D/$C:$C*100</f>
        <v>82.876983254955405</v>
      </c>
      <c r="G111" s="55">
        <v>5187.3999999999996</v>
      </c>
      <c r="H111" s="36">
        <f>$D:$D/$G:$G*100</f>
        <v>109.05463237845549</v>
      </c>
      <c r="I111" s="55">
        <v>794.9</v>
      </c>
    </row>
    <row r="112" spans="1:9" ht="25.5" x14ac:dyDescent="0.2">
      <c r="A112" s="10" t="s">
        <v>38</v>
      </c>
      <c r="B112" s="55">
        <v>76643.5</v>
      </c>
      <c r="C112" s="55">
        <v>54206.2</v>
      </c>
      <c r="D112" s="55">
        <v>47029.2</v>
      </c>
      <c r="E112" s="36">
        <f t="shared" si="23"/>
        <v>61.360976468976489</v>
      </c>
      <c r="F112" s="36">
        <f>$D:$D/$C:$C*100</f>
        <v>86.759817142688476</v>
      </c>
      <c r="G112" s="55">
        <v>42758.3</v>
      </c>
      <c r="H112" s="36">
        <f>$D:$D/$G:$G*100</f>
        <v>109.98847007481587</v>
      </c>
      <c r="I112" s="55">
        <v>5731.8</v>
      </c>
    </row>
    <row r="113" spans="1:18" x14ac:dyDescent="0.2">
      <c r="A113" s="10" t="s">
        <v>81</v>
      </c>
      <c r="B113" s="40">
        <v>32.299999999999997</v>
      </c>
      <c r="C113" s="40">
        <v>0</v>
      </c>
      <c r="D113" s="40">
        <v>0</v>
      </c>
      <c r="E113" s="36">
        <f t="shared" si="23"/>
        <v>0</v>
      </c>
      <c r="F113" s="36">
        <v>0</v>
      </c>
      <c r="G113" s="40">
        <v>0</v>
      </c>
      <c r="H113" s="36">
        <v>0</v>
      </c>
      <c r="I113" s="40">
        <v>0</v>
      </c>
      <c r="R113" s="31"/>
    </row>
    <row r="114" spans="1:18" ht="25.5" x14ac:dyDescent="0.2">
      <c r="A114" s="3" t="s">
        <v>39</v>
      </c>
      <c r="B114" s="55">
        <v>20183.8</v>
      </c>
      <c r="C114" s="55">
        <v>14234.5</v>
      </c>
      <c r="D114" s="55">
        <v>13222.9</v>
      </c>
      <c r="E114" s="36">
        <f t="shared" si="23"/>
        <v>65.512440670240494</v>
      </c>
      <c r="F114" s="36">
        <f>$D:$D/$C:$C*100</f>
        <v>92.893322561382547</v>
      </c>
      <c r="G114" s="55">
        <v>11984</v>
      </c>
      <c r="H114" s="36">
        <f>$D:$D/$G:$G*100</f>
        <v>110.33795060080107</v>
      </c>
      <c r="I114" s="55">
        <v>1548.2</v>
      </c>
      <c r="R114" s="32"/>
    </row>
    <row r="115" spans="1:18" x14ac:dyDescent="0.2">
      <c r="A115" s="3" t="s">
        <v>141</v>
      </c>
      <c r="B115" s="55">
        <v>0</v>
      </c>
      <c r="C115" s="55">
        <v>0</v>
      </c>
      <c r="D115" s="55">
        <v>0</v>
      </c>
      <c r="E115" s="36">
        <v>0</v>
      </c>
      <c r="F115" s="36">
        <v>0</v>
      </c>
      <c r="G115" s="55">
        <v>0</v>
      </c>
      <c r="H115" s="36">
        <v>0</v>
      </c>
      <c r="I115" s="55">
        <v>0</v>
      </c>
      <c r="R115" s="31"/>
    </row>
    <row r="116" spans="1:18" x14ac:dyDescent="0.2">
      <c r="A116" s="10" t="s">
        <v>40</v>
      </c>
      <c r="B116" s="55">
        <v>4700</v>
      </c>
      <c r="C116" s="55">
        <v>0</v>
      </c>
      <c r="D116" s="55">
        <v>0</v>
      </c>
      <c r="E116" s="36">
        <f>$D:$D/$B:$B*100</f>
        <v>0</v>
      </c>
      <c r="F116" s="36">
        <v>0</v>
      </c>
      <c r="G116" s="55">
        <v>0</v>
      </c>
      <c r="H116" s="36">
        <v>0</v>
      </c>
      <c r="I116" s="55">
        <v>0</v>
      </c>
      <c r="R116" s="31"/>
    </row>
    <row r="117" spans="1:18" x14ac:dyDescent="0.2">
      <c r="A117" s="3" t="s">
        <v>41</v>
      </c>
      <c r="B117" s="55">
        <v>253244.2</v>
      </c>
      <c r="C117" s="55">
        <v>176921.8</v>
      </c>
      <c r="D117" s="55">
        <v>145979.9</v>
      </c>
      <c r="E117" s="36">
        <f>$D:$D/$B:$B*100</f>
        <v>57.643926297226159</v>
      </c>
      <c r="F117" s="36">
        <f>$D:$D/$C:$C*100</f>
        <v>82.510973774854207</v>
      </c>
      <c r="G117" s="55">
        <v>115671.1</v>
      </c>
      <c r="H117" s="36">
        <f>$D:$D/$G:$G*100</f>
        <v>126.20256918106595</v>
      </c>
      <c r="I117" s="55">
        <v>21335.599999999999</v>
      </c>
    </row>
    <row r="118" spans="1:18" ht="14.25" x14ac:dyDescent="0.2">
      <c r="A118" s="9" t="s">
        <v>42</v>
      </c>
      <c r="B118" s="37">
        <v>720.4</v>
      </c>
      <c r="C118" s="37">
        <v>487.3</v>
      </c>
      <c r="D118" s="37">
        <v>412.8</v>
      </c>
      <c r="E118" s="35">
        <f>$D:$D/$B:$B*100</f>
        <v>57.301499167129379</v>
      </c>
      <c r="F118" s="35">
        <f>$D:$D/$C:$C*100</f>
        <v>84.711676585265749</v>
      </c>
      <c r="G118" s="37">
        <v>249.3</v>
      </c>
      <c r="H118" s="35">
        <f>$D:$D/$G:$G*100</f>
        <v>165.58363417569194</v>
      </c>
      <c r="I118" s="37">
        <v>12</v>
      </c>
    </row>
    <row r="119" spans="1:18" ht="25.5" x14ac:dyDescent="0.2">
      <c r="A119" s="11" t="s">
        <v>43</v>
      </c>
      <c r="B119" s="37">
        <v>19008.8</v>
      </c>
      <c r="C119" s="37">
        <v>13440.4</v>
      </c>
      <c r="D119" s="37">
        <v>11468.4</v>
      </c>
      <c r="E119" s="35">
        <f>$D:$D/$B:$B*100</f>
        <v>60.332056731619041</v>
      </c>
      <c r="F119" s="35">
        <f>$D:$D/$C:$C*100</f>
        <v>85.327817624475472</v>
      </c>
      <c r="G119" s="37">
        <v>10092.6</v>
      </c>
      <c r="H119" s="35">
        <f>$D:$D/$G:$G*100</f>
        <v>113.63176981154508</v>
      </c>
      <c r="I119" s="37">
        <v>1298.2</v>
      </c>
    </row>
    <row r="120" spans="1:18" ht="14.25" x14ac:dyDescent="0.2">
      <c r="A120" s="9" t="s">
        <v>44</v>
      </c>
      <c r="B120" s="54">
        <f>B121+B122+B123+B124+B125</f>
        <v>196551.2</v>
      </c>
      <c r="C120" s="54">
        <f t="shared" ref="C120" si="24">C121+C122+C123+C124+C125</f>
        <v>101456.6</v>
      </c>
      <c r="D120" s="54">
        <f>D121+D122+D123+D124+D125</f>
        <v>58550.299999999996</v>
      </c>
      <c r="E120" s="35">
        <f>$D:$D/$B:$B*100</f>
        <v>29.788828559683171</v>
      </c>
      <c r="F120" s="35">
        <f>$D:$D/$C:$C*100</f>
        <v>57.709700502480857</v>
      </c>
      <c r="G120" s="54">
        <f>G121+G122+G123+G124+G125</f>
        <v>76477.2</v>
      </c>
      <c r="H120" s="35">
        <f>$D:$D/$G:$G*100</f>
        <v>76.559157500536102</v>
      </c>
      <c r="I120" s="54">
        <f>I121+I122+I123+I124+I125</f>
        <v>13278.3</v>
      </c>
    </row>
    <row r="121" spans="1:18" x14ac:dyDescent="0.2">
      <c r="A121" s="10" t="s">
        <v>146</v>
      </c>
      <c r="B121" s="55">
        <v>0</v>
      </c>
      <c r="C121" s="55">
        <v>0</v>
      </c>
      <c r="D121" s="55">
        <v>0</v>
      </c>
      <c r="E121" s="36">
        <v>0</v>
      </c>
      <c r="F121" s="36">
        <v>0</v>
      </c>
      <c r="G121" s="55">
        <v>0</v>
      </c>
      <c r="H121" s="36">
        <v>0</v>
      </c>
      <c r="I121" s="55">
        <v>0</v>
      </c>
    </row>
    <row r="122" spans="1:18" x14ac:dyDescent="0.2">
      <c r="A122" s="10" t="s">
        <v>147</v>
      </c>
      <c r="B122" s="55">
        <v>734.5</v>
      </c>
      <c r="C122" s="55">
        <v>734.5</v>
      </c>
      <c r="D122" s="55">
        <v>734.5</v>
      </c>
      <c r="E122" s="36">
        <f t="shared" ref="E122:E146" si="25">$D:$D/$B:$B*100</f>
        <v>100</v>
      </c>
      <c r="F122" s="36">
        <f t="shared" ref="F122:F146" si="26">$D:$D/$C:$C*100</f>
        <v>100</v>
      </c>
      <c r="G122" s="55">
        <v>0</v>
      </c>
      <c r="H122" s="36">
        <v>0</v>
      </c>
      <c r="I122" s="55">
        <v>0</v>
      </c>
    </row>
    <row r="123" spans="1:18" x14ac:dyDescent="0.2">
      <c r="A123" s="10" t="s">
        <v>45</v>
      </c>
      <c r="B123" s="55">
        <v>21531.200000000001</v>
      </c>
      <c r="C123" s="55">
        <v>12586.3</v>
      </c>
      <c r="D123" s="55">
        <v>11487.8</v>
      </c>
      <c r="E123" s="36">
        <f t="shared" si="25"/>
        <v>53.354202273909479</v>
      </c>
      <c r="F123" s="36">
        <f t="shared" si="26"/>
        <v>91.272256342213353</v>
      </c>
      <c r="G123" s="55">
        <v>11275</v>
      </c>
      <c r="H123" s="36">
        <f t="shared" ref="H123:H129" si="27">$D:$D/$G:$G*100</f>
        <v>101.88736141906874</v>
      </c>
      <c r="I123" s="55">
        <v>1546.9</v>
      </c>
    </row>
    <row r="124" spans="1:18" x14ac:dyDescent="0.2">
      <c r="A124" s="12" t="s">
        <v>88</v>
      </c>
      <c r="B124" s="40">
        <v>163164.4</v>
      </c>
      <c r="C124" s="40">
        <v>82793.8</v>
      </c>
      <c r="D124" s="40">
        <v>43457.599999999999</v>
      </c>
      <c r="E124" s="36">
        <f t="shared" si="25"/>
        <v>26.634241292831035</v>
      </c>
      <c r="F124" s="36">
        <f t="shared" si="26"/>
        <v>52.488954486930176</v>
      </c>
      <c r="G124" s="40">
        <v>63618</v>
      </c>
      <c r="H124" s="36">
        <f t="shared" si="27"/>
        <v>68.310226665409161</v>
      </c>
      <c r="I124" s="40">
        <v>11672.5</v>
      </c>
    </row>
    <row r="125" spans="1:18" x14ac:dyDescent="0.2">
      <c r="A125" s="10" t="s">
        <v>46</v>
      </c>
      <c r="B125" s="55">
        <v>11121.1</v>
      </c>
      <c r="C125" s="55">
        <v>5342</v>
      </c>
      <c r="D125" s="55">
        <v>2870.4</v>
      </c>
      <c r="E125" s="36">
        <f t="shared" si="25"/>
        <v>25.810396453588226</v>
      </c>
      <c r="F125" s="36">
        <f t="shared" si="26"/>
        <v>53.73268438786971</v>
      </c>
      <c r="G125" s="55">
        <v>1584.2</v>
      </c>
      <c r="H125" s="36">
        <f t="shared" si="27"/>
        <v>181.1892437823507</v>
      </c>
      <c r="I125" s="55">
        <v>58.9</v>
      </c>
    </row>
    <row r="126" spans="1:18" ht="14.25" x14ac:dyDescent="0.2">
      <c r="A126" s="9" t="s">
        <v>47</v>
      </c>
      <c r="B126" s="54">
        <f>B127+B128+B129+B130</f>
        <v>1923501.2000000002</v>
      </c>
      <c r="C126" s="54">
        <f>C127+C128+C129+C130</f>
        <v>1607187</v>
      </c>
      <c r="D126" s="54">
        <f>D127+D128+D129+D130</f>
        <v>816524.5</v>
      </c>
      <c r="E126" s="35">
        <f t="shared" si="25"/>
        <v>42.449908531380167</v>
      </c>
      <c r="F126" s="35">
        <f t="shared" si="26"/>
        <v>50.804573456604615</v>
      </c>
      <c r="G126" s="54">
        <f>G127+G128+G129+G130</f>
        <v>1252823.9000000001</v>
      </c>
      <c r="H126" s="35">
        <f t="shared" si="27"/>
        <v>65.17472248094883</v>
      </c>
      <c r="I126" s="54">
        <f>I127+I128+I129+I130</f>
        <v>70846.7</v>
      </c>
    </row>
    <row r="127" spans="1:18" x14ac:dyDescent="0.2">
      <c r="A127" s="10" t="s">
        <v>48</v>
      </c>
      <c r="B127" s="55">
        <v>1558060.1</v>
      </c>
      <c r="C127" s="55">
        <v>1478273.2</v>
      </c>
      <c r="D127" s="55">
        <v>720156.9</v>
      </c>
      <c r="E127" s="36">
        <f t="shared" si="25"/>
        <v>46.221381318987632</v>
      </c>
      <c r="F127" s="36">
        <f t="shared" si="26"/>
        <v>48.716089826968393</v>
      </c>
      <c r="G127" s="55">
        <v>1153510.3</v>
      </c>
      <c r="H127" s="36">
        <f t="shared" si="27"/>
        <v>62.431770223464845</v>
      </c>
      <c r="I127" s="55">
        <v>54145.5</v>
      </c>
    </row>
    <row r="128" spans="1:18" x14ac:dyDescent="0.2">
      <c r="A128" s="10" t="s">
        <v>49</v>
      </c>
      <c r="B128" s="55">
        <v>172776.1</v>
      </c>
      <c r="C128" s="55">
        <v>64150.6</v>
      </c>
      <c r="D128" s="55">
        <v>60500.6</v>
      </c>
      <c r="E128" s="36">
        <f t="shared" si="25"/>
        <v>35.016764471474929</v>
      </c>
      <c r="F128" s="36">
        <f t="shared" si="26"/>
        <v>94.310263660823125</v>
      </c>
      <c r="G128" s="55">
        <v>50337.3</v>
      </c>
      <c r="H128" s="36">
        <f t="shared" si="27"/>
        <v>120.19039559134082</v>
      </c>
      <c r="I128" s="55">
        <v>12391.5</v>
      </c>
    </row>
    <row r="129" spans="1:9" x14ac:dyDescent="0.2">
      <c r="A129" s="10" t="s">
        <v>50</v>
      </c>
      <c r="B129" s="55">
        <v>176586.5</v>
      </c>
      <c r="C129" s="55">
        <v>57780</v>
      </c>
      <c r="D129" s="55">
        <v>32379.200000000001</v>
      </c>
      <c r="E129" s="36">
        <f t="shared" si="25"/>
        <v>18.336169525983017</v>
      </c>
      <c r="F129" s="36">
        <f t="shared" si="26"/>
        <v>56.038767739702323</v>
      </c>
      <c r="G129" s="55">
        <v>47939.6</v>
      </c>
      <c r="H129" s="36">
        <f t="shared" si="27"/>
        <v>67.541656584535545</v>
      </c>
      <c r="I129" s="55">
        <v>3279.9</v>
      </c>
    </row>
    <row r="130" spans="1:9" x14ac:dyDescent="0.2">
      <c r="A130" s="10" t="s">
        <v>51</v>
      </c>
      <c r="B130" s="55">
        <v>16078.5</v>
      </c>
      <c r="C130" s="55">
        <v>6983.2</v>
      </c>
      <c r="D130" s="55">
        <v>3487.8</v>
      </c>
      <c r="E130" s="36">
        <f t="shared" si="25"/>
        <v>21.692322044966883</v>
      </c>
      <c r="F130" s="36">
        <f t="shared" si="26"/>
        <v>49.945583686562038</v>
      </c>
      <c r="G130" s="55">
        <v>1036.7</v>
      </c>
      <c r="H130" s="36">
        <v>0</v>
      </c>
      <c r="I130" s="55">
        <v>1029.8</v>
      </c>
    </row>
    <row r="131" spans="1:9" ht="18.75" customHeight="1" x14ac:dyDescent="0.2">
      <c r="A131" s="13" t="s">
        <v>112</v>
      </c>
      <c r="B131" s="54">
        <f>SUM(B132:B133)</f>
        <v>29897.4</v>
      </c>
      <c r="C131" s="54">
        <f>SUM(C132:C133)</f>
        <v>20612.699999999997</v>
      </c>
      <c r="D131" s="54">
        <f>SUM(D132:D133)</f>
        <v>12306.6</v>
      </c>
      <c r="E131" s="35">
        <f t="shared" si="25"/>
        <v>41.16277669630135</v>
      </c>
      <c r="F131" s="35">
        <f t="shared" si="26"/>
        <v>59.703968912369568</v>
      </c>
      <c r="G131" s="54">
        <f>SUM(G132:G133)</f>
        <v>7151.1</v>
      </c>
      <c r="H131" s="36">
        <v>0</v>
      </c>
      <c r="I131" s="54">
        <f>SUM(I132:I133)</f>
        <v>1171</v>
      </c>
    </row>
    <row r="132" spans="1:9" ht="30.75" customHeight="1" x14ac:dyDescent="0.2">
      <c r="A132" s="10" t="s">
        <v>113</v>
      </c>
      <c r="B132" s="55">
        <v>6062.6</v>
      </c>
      <c r="C132" s="55">
        <v>1355.1</v>
      </c>
      <c r="D132" s="55">
        <v>698.4</v>
      </c>
      <c r="E132" s="36">
        <f t="shared" si="25"/>
        <v>11.519809982515751</v>
      </c>
      <c r="F132" s="36">
        <f t="shared" si="26"/>
        <v>51.538631835288903</v>
      </c>
      <c r="G132" s="55">
        <v>745.5</v>
      </c>
      <c r="H132" s="36">
        <v>0</v>
      </c>
      <c r="I132" s="55">
        <v>37.9</v>
      </c>
    </row>
    <row r="133" spans="1:9" ht="20.25" customHeight="1" x14ac:dyDescent="0.2">
      <c r="A133" s="10" t="s">
        <v>111</v>
      </c>
      <c r="B133" s="55">
        <v>23834.799999999999</v>
      </c>
      <c r="C133" s="55">
        <v>19257.599999999999</v>
      </c>
      <c r="D133" s="55">
        <v>11608.2</v>
      </c>
      <c r="E133" s="36">
        <f t="shared" si="25"/>
        <v>48.702737174215855</v>
      </c>
      <c r="F133" s="36">
        <f t="shared" si="26"/>
        <v>60.278539381854443</v>
      </c>
      <c r="G133" s="55">
        <v>6405.6</v>
      </c>
      <c r="H133" s="36">
        <v>0</v>
      </c>
      <c r="I133" s="55">
        <v>1133.0999999999999</v>
      </c>
    </row>
    <row r="134" spans="1:9" ht="14.25" x14ac:dyDescent="0.2">
      <c r="A134" s="13" t="s">
        <v>52</v>
      </c>
      <c r="B134" s="54">
        <f>B135+B136+B137+B138+B139</f>
        <v>1812063.0999999999</v>
      </c>
      <c r="C134" s="54">
        <f>C135+C136+C137+C138+C139</f>
        <v>1204083.3999999999</v>
      </c>
      <c r="D134" s="54">
        <f>D135+D136+D137+D138+D139</f>
        <v>1191170</v>
      </c>
      <c r="E134" s="35">
        <f t="shared" si="25"/>
        <v>65.73556958364199</v>
      </c>
      <c r="F134" s="35">
        <f t="shared" si="26"/>
        <v>98.927532760604464</v>
      </c>
      <c r="G134" s="54">
        <f>G135+G136+G137+G138+G139</f>
        <v>1059796.5</v>
      </c>
      <c r="H134" s="35">
        <f t="shared" ref="H134:H142" si="28">$D:$D/$G:$G*100</f>
        <v>112.39610623360238</v>
      </c>
      <c r="I134" s="54">
        <f>I135+I136+I137+I138+I139</f>
        <v>93325.3</v>
      </c>
    </row>
    <row r="135" spans="1:9" x14ac:dyDescent="0.2">
      <c r="A135" s="10" t="s">
        <v>53</v>
      </c>
      <c r="B135" s="55">
        <v>681995.1</v>
      </c>
      <c r="C135" s="55">
        <v>430647.9</v>
      </c>
      <c r="D135" s="55">
        <v>428354.5</v>
      </c>
      <c r="E135" s="36">
        <f t="shared" si="25"/>
        <v>62.809028979826984</v>
      </c>
      <c r="F135" s="36">
        <f t="shared" si="26"/>
        <v>99.467453574021832</v>
      </c>
      <c r="G135" s="55">
        <v>404372.1</v>
      </c>
      <c r="H135" s="36">
        <f t="shared" si="28"/>
        <v>105.93077514497169</v>
      </c>
      <c r="I135" s="55">
        <v>45961.4</v>
      </c>
    </row>
    <row r="136" spans="1:9" x14ac:dyDescent="0.2">
      <c r="A136" s="10" t="s">
        <v>54</v>
      </c>
      <c r="B136" s="55">
        <v>844463</v>
      </c>
      <c r="C136" s="55">
        <v>578933.80000000005</v>
      </c>
      <c r="D136" s="55">
        <v>576444.30000000005</v>
      </c>
      <c r="E136" s="36">
        <f t="shared" si="25"/>
        <v>68.261640829734404</v>
      </c>
      <c r="F136" s="36">
        <f t="shared" si="26"/>
        <v>99.569985376566379</v>
      </c>
      <c r="G136" s="55">
        <v>493163.2</v>
      </c>
      <c r="H136" s="36">
        <f t="shared" si="28"/>
        <v>116.8871278311115</v>
      </c>
      <c r="I136" s="55">
        <v>33403.5</v>
      </c>
    </row>
    <row r="137" spans="1:9" x14ac:dyDescent="0.2">
      <c r="A137" s="10" t="s">
        <v>107</v>
      </c>
      <c r="B137" s="55">
        <v>157157.4</v>
      </c>
      <c r="C137" s="55">
        <v>104386.1</v>
      </c>
      <c r="D137" s="55">
        <v>100280.9</v>
      </c>
      <c r="E137" s="36">
        <f t="shared" si="25"/>
        <v>63.809212929203461</v>
      </c>
      <c r="F137" s="36">
        <f t="shared" si="26"/>
        <v>96.067292484344165</v>
      </c>
      <c r="G137" s="55">
        <v>86381.6</v>
      </c>
      <c r="H137" s="36">
        <f t="shared" si="28"/>
        <v>116.09057947525861</v>
      </c>
      <c r="I137" s="55">
        <v>4087.7</v>
      </c>
    </row>
    <row r="138" spans="1:9" x14ac:dyDescent="0.2">
      <c r="A138" s="10" t="s">
        <v>55</v>
      </c>
      <c r="B138" s="55">
        <v>23885.9</v>
      </c>
      <c r="C138" s="55">
        <v>16654.7</v>
      </c>
      <c r="D138" s="55">
        <v>16033.7</v>
      </c>
      <c r="E138" s="36">
        <f t="shared" si="25"/>
        <v>67.126212535428849</v>
      </c>
      <c r="F138" s="36">
        <f t="shared" si="26"/>
        <v>96.271322809777416</v>
      </c>
      <c r="G138" s="55">
        <v>11713.6</v>
      </c>
      <c r="H138" s="36">
        <f t="shared" si="28"/>
        <v>136.88106133041936</v>
      </c>
      <c r="I138" s="55">
        <v>3902.1</v>
      </c>
    </row>
    <row r="139" spans="1:9" x14ac:dyDescent="0.2">
      <c r="A139" s="10" t="s">
        <v>56</v>
      </c>
      <c r="B139" s="55">
        <v>104561.7</v>
      </c>
      <c r="C139" s="55">
        <v>73460.899999999994</v>
      </c>
      <c r="D139" s="40">
        <v>70056.600000000006</v>
      </c>
      <c r="E139" s="36">
        <f t="shared" si="25"/>
        <v>67.000249613386174</v>
      </c>
      <c r="F139" s="36">
        <f t="shared" si="26"/>
        <v>95.365834069552662</v>
      </c>
      <c r="G139" s="40">
        <v>64166</v>
      </c>
      <c r="H139" s="36">
        <f t="shared" si="28"/>
        <v>109.18025122338935</v>
      </c>
      <c r="I139" s="40">
        <v>5970.6</v>
      </c>
    </row>
    <row r="140" spans="1:9" ht="28.5" customHeight="1" x14ac:dyDescent="0.2">
      <c r="A140" s="13" t="s">
        <v>57</v>
      </c>
      <c r="B140" s="54">
        <f>B141+B142</f>
        <v>179640.6</v>
      </c>
      <c r="C140" s="54">
        <f>C141+C142</f>
        <v>127560.7</v>
      </c>
      <c r="D140" s="54">
        <f>D141+D142</f>
        <v>114501.5</v>
      </c>
      <c r="E140" s="35">
        <f t="shared" si="25"/>
        <v>63.739210401212198</v>
      </c>
      <c r="F140" s="35">
        <f t="shared" si="26"/>
        <v>89.762364113712152</v>
      </c>
      <c r="G140" s="54">
        <f>G141+G142</f>
        <v>100449.29999999999</v>
      </c>
      <c r="H140" s="35">
        <f t="shared" si="28"/>
        <v>113.98934586901055</v>
      </c>
      <c r="I140" s="54">
        <f>I141+I142</f>
        <v>8993.7000000000007</v>
      </c>
    </row>
    <row r="141" spans="1:9" x14ac:dyDescent="0.2">
      <c r="A141" s="10" t="s">
        <v>58</v>
      </c>
      <c r="B141" s="55">
        <v>169639.7</v>
      </c>
      <c r="C141" s="55">
        <v>122532.7</v>
      </c>
      <c r="D141" s="55">
        <v>110214.1</v>
      </c>
      <c r="E141" s="36">
        <f t="shared" si="25"/>
        <v>64.969520695922</v>
      </c>
      <c r="F141" s="36">
        <f t="shared" si="26"/>
        <v>89.946683619964304</v>
      </c>
      <c r="G141" s="55">
        <v>95086.399999999994</v>
      </c>
      <c r="H141" s="36">
        <f t="shared" si="28"/>
        <v>115.90942553298895</v>
      </c>
      <c r="I141" s="55">
        <v>8733.7000000000007</v>
      </c>
    </row>
    <row r="142" spans="1:9" ht="25.5" x14ac:dyDescent="0.2">
      <c r="A142" s="10" t="s">
        <v>59</v>
      </c>
      <c r="B142" s="55">
        <v>10000.9</v>
      </c>
      <c r="C142" s="55">
        <v>5028</v>
      </c>
      <c r="D142" s="55">
        <v>4287.3999999999996</v>
      </c>
      <c r="E142" s="36">
        <f t="shared" si="25"/>
        <v>42.87014168724815</v>
      </c>
      <c r="F142" s="36">
        <f t="shared" si="26"/>
        <v>85.270485282418448</v>
      </c>
      <c r="G142" s="55">
        <v>5362.9</v>
      </c>
      <c r="H142" s="36">
        <f t="shared" si="28"/>
        <v>79.945551846948476</v>
      </c>
      <c r="I142" s="55">
        <v>260</v>
      </c>
    </row>
    <row r="143" spans="1:9" ht="18.75" customHeight="1" x14ac:dyDescent="0.2">
      <c r="A143" s="13" t="s">
        <v>60</v>
      </c>
      <c r="B143" s="54">
        <f>B144+B145+B146+B147</f>
        <v>113280.3</v>
      </c>
      <c r="C143" s="54">
        <f>C144+C145+C146+C147</f>
        <v>58356.7</v>
      </c>
      <c r="D143" s="54">
        <f>D144+D145+D146+D147</f>
        <v>56556</v>
      </c>
      <c r="E143" s="35">
        <f t="shared" si="25"/>
        <v>49.925715239101592</v>
      </c>
      <c r="F143" s="35">
        <f t="shared" si="26"/>
        <v>96.914321748830901</v>
      </c>
      <c r="G143" s="54">
        <f>G144+G145+G146+G147</f>
        <v>50714.2</v>
      </c>
      <c r="H143" s="35">
        <v>0</v>
      </c>
      <c r="I143" s="54">
        <f>I144+I145+I146+I147</f>
        <v>561.80000000000007</v>
      </c>
    </row>
    <row r="144" spans="1:9" x14ac:dyDescent="0.2">
      <c r="A144" s="10" t="s">
        <v>61</v>
      </c>
      <c r="B144" s="55">
        <v>5311.2</v>
      </c>
      <c r="C144" s="55">
        <v>3098.2</v>
      </c>
      <c r="D144" s="55">
        <v>2847.5</v>
      </c>
      <c r="E144" s="36">
        <f t="shared" si="25"/>
        <v>53.613119445699652</v>
      </c>
      <c r="F144" s="36">
        <f t="shared" si="26"/>
        <v>91.908204764056549</v>
      </c>
      <c r="G144" s="55">
        <v>2384.8000000000002</v>
      </c>
      <c r="H144" s="36">
        <f>$D:$D/$G:$G*100</f>
        <v>119.4020462931902</v>
      </c>
      <c r="I144" s="55">
        <v>403.7</v>
      </c>
    </row>
    <row r="145" spans="1:9" x14ac:dyDescent="0.2">
      <c r="A145" s="10" t="s">
        <v>62</v>
      </c>
      <c r="B145" s="55">
        <v>104366.5</v>
      </c>
      <c r="C145" s="55">
        <v>53807.9</v>
      </c>
      <c r="D145" s="55">
        <v>52544.6</v>
      </c>
      <c r="E145" s="36">
        <f t="shared" si="25"/>
        <v>50.346231788936102</v>
      </c>
      <c r="F145" s="36">
        <f t="shared" si="26"/>
        <v>97.652203486848578</v>
      </c>
      <c r="G145" s="55">
        <v>46681.7</v>
      </c>
      <c r="H145" s="36">
        <f>$D:$D/$G:$G*100</f>
        <v>112.55931125044718</v>
      </c>
      <c r="I145" s="55">
        <v>120</v>
      </c>
    </row>
    <row r="146" spans="1:9" x14ac:dyDescent="0.2">
      <c r="A146" s="10" t="s">
        <v>63</v>
      </c>
      <c r="B146" s="40">
        <v>3602.6</v>
      </c>
      <c r="C146" s="40">
        <v>1450.6</v>
      </c>
      <c r="D146" s="40">
        <v>1163.9000000000001</v>
      </c>
      <c r="E146" s="36">
        <f t="shared" si="25"/>
        <v>32.307222561483378</v>
      </c>
      <c r="F146" s="36">
        <f t="shared" si="26"/>
        <v>80.235764511236738</v>
      </c>
      <c r="G146" s="40">
        <v>1647.7</v>
      </c>
      <c r="H146" s="36">
        <f>$D:$D/$G:$G*100</f>
        <v>70.637858833525527</v>
      </c>
      <c r="I146" s="40">
        <v>38.1</v>
      </c>
    </row>
    <row r="147" spans="1:9" x14ac:dyDescent="0.2">
      <c r="A147" s="10" t="s">
        <v>64</v>
      </c>
      <c r="B147" s="55">
        <v>0</v>
      </c>
      <c r="C147" s="55">
        <v>0</v>
      </c>
      <c r="D147" s="55">
        <v>0</v>
      </c>
      <c r="E147" s="36">
        <v>0</v>
      </c>
      <c r="F147" s="36">
        <v>0</v>
      </c>
      <c r="G147" s="55">
        <v>0</v>
      </c>
      <c r="H147" s="36">
        <v>0</v>
      </c>
      <c r="I147" s="55">
        <v>0</v>
      </c>
    </row>
    <row r="148" spans="1:9" ht="16.5" customHeight="1" x14ac:dyDescent="0.2">
      <c r="A148" s="13" t="s">
        <v>71</v>
      </c>
      <c r="B148" s="37">
        <f>B149+B150+B151+B152</f>
        <v>173524.9</v>
      </c>
      <c r="C148" s="37">
        <f t="shared" ref="C148:D148" si="29">C149+C150+C151+C152</f>
        <v>64977.899999999994</v>
      </c>
      <c r="D148" s="37">
        <f t="shared" si="29"/>
        <v>61978.6</v>
      </c>
      <c r="E148" s="35">
        <f>$D:$D/$B:$B*100</f>
        <v>35.717410008592424</v>
      </c>
      <c r="F148" s="35">
        <f>$D:$D/$C:$C*100</f>
        <v>95.384122909481533</v>
      </c>
      <c r="G148" s="37">
        <f t="shared" ref="G148" si="30">G149+G150+G151+G152</f>
        <v>66437.899999999994</v>
      </c>
      <c r="H148" s="35">
        <f>$D:$D/$G:$G*100</f>
        <v>93.288017833194615</v>
      </c>
      <c r="I148" s="37">
        <f t="shared" ref="I148" si="31">I149+I150+I151+I152</f>
        <v>6336.1</v>
      </c>
    </row>
    <row r="149" spans="1:9" x14ac:dyDescent="0.2">
      <c r="A149" s="24" t="s">
        <v>72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40">
        <v>54854.7</v>
      </c>
      <c r="H149" s="36">
        <f>$D:$D/$G:$G*100</f>
        <v>0</v>
      </c>
      <c r="I149" s="40">
        <v>0</v>
      </c>
    </row>
    <row r="150" spans="1:9" x14ac:dyDescent="0.2">
      <c r="A150" s="14" t="s">
        <v>73</v>
      </c>
      <c r="B150" s="40">
        <v>69754.100000000006</v>
      </c>
      <c r="C150" s="40">
        <v>13491.1</v>
      </c>
      <c r="D150" s="40">
        <v>12699.2</v>
      </c>
      <c r="E150" s="36">
        <f>$D:$D/$B:$B*100</f>
        <v>18.205668197281593</v>
      </c>
      <c r="F150" s="36">
        <f>$D:$D/$C:$C*100</f>
        <v>94.130204356946436</v>
      </c>
      <c r="G150" s="40">
        <v>9043.2000000000007</v>
      </c>
      <c r="H150" s="36">
        <f>$D:$D/$G:$G*100</f>
        <v>140.42816702052369</v>
      </c>
      <c r="I150" s="40">
        <v>1637.1</v>
      </c>
    </row>
    <row r="151" spans="1:9" x14ac:dyDescent="0.2">
      <c r="A151" s="14" t="s">
        <v>157</v>
      </c>
      <c r="B151" s="40">
        <v>98397.2</v>
      </c>
      <c r="C151" s="40">
        <v>47672.7</v>
      </c>
      <c r="D151" s="40">
        <v>45992.5</v>
      </c>
      <c r="E151" s="36">
        <f>$D:$D/$B:$B*100</f>
        <v>46.741675576134284</v>
      </c>
      <c r="F151" s="36">
        <f>$D:$D/$C:$C*100</f>
        <v>96.475550996692021</v>
      </c>
      <c r="G151" s="40">
        <v>0</v>
      </c>
      <c r="H151" s="36">
        <v>0</v>
      </c>
      <c r="I151" s="40">
        <v>4265.5</v>
      </c>
    </row>
    <row r="152" spans="1:9" ht="24.75" customHeight="1" x14ac:dyDescent="0.2">
      <c r="A152" s="14" t="s">
        <v>82</v>
      </c>
      <c r="B152" s="40">
        <v>5373.6</v>
      </c>
      <c r="C152" s="40">
        <v>3814.1</v>
      </c>
      <c r="D152" s="40">
        <v>3286.9</v>
      </c>
      <c r="E152" s="36">
        <f>$D:$D/$B:$B*100</f>
        <v>61.167559922584481</v>
      </c>
      <c r="F152" s="36">
        <f>$D:$D/$C:$C*100</f>
        <v>86.177604153011202</v>
      </c>
      <c r="G152" s="40">
        <v>2540</v>
      </c>
      <c r="H152" s="36">
        <f>$D:$D/$G:$G*100</f>
        <v>129.40551181102362</v>
      </c>
      <c r="I152" s="40">
        <v>433.5</v>
      </c>
    </row>
    <row r="153" spans="1:9" ht="25.5" x14ac:dyDescent="0.2">
      <c r="A153" s="15" t="s">
        <v>94</v>
      </c>
      <c r="B153" s="37">
        <f t="shared" ref="B153:H153" si="32">B154</f>
        <v>0</v>
      </c>
      <c r="C153" s="37">
        <f t="shared" si="32"/>
        <v>0</v>
      </c>
      <c r="D153" s="37">
        <f>D154</f>
        <v>0</v>
      </c>
      <c r="E153" s="37">
        <f t="shared" si="32"/>
        <v>0</v>
      </c>
      <c r="F153" s="37">
        <f t="shared" si="32"/>
        <v>0</v>
      </c>
      <c r="G153" s="37">
        <f t="shared" si="32"/>
        <v>0</v>
      </c>
      <c r="H153" s="40">
        <f t="shared" si="32"/>
        <v>0</v>
      </c>
      <c r="I153" s="37">
        <f>I154</f>
        <v>0</v>
      </c>
    </row>
    <row r="154" spans="1:9" ht="26.25" customHeight="1" x14ac:dyDescent="0.2">
      <c r="A154" s="14" t="s">
        <v>94</v>
      </c>
      <c r="B154" s="40">
        <v>0</v>
      </c>
      <c r="C154" s="40">
        <v>0</v>
      </c>
      <c r="D154" s="40">
        <v>0</v>
      </c>
      <c r="E154" s="36">
        <v>0</v>
      </c>
      <c r="F154" s="36">
        <v>0</v>
      </c>
      <c r="G154" s="55">
        <v>0</v>
      </c>
      <c r="H154" s="36">
        <v>0</v>
      </c>
      <c r="I154" s="40">
        <v>0</v>
      </c>
    </row>
    <row r="155" spans="1:9" ht="21" customHeight="1" x14ac:dyDescent="0.2">
      <c r="A155" s="23" t="s">
        <v>65</v>
      </c>
      <c r="B155" s="39">
        <f>B109+B118+B119+B120+B126+B131+B134+B140+B143+B148+B153</f>
        <v>4816016.2</v>
      </c>
      <c r="C155" s="39">
        <f>C109+C118+C119+C120+C126+C131+C134+C140+C143+C148+C153</f>
        <v>3452466.0000000005</v>
      </c>
      <c r="D155" s="39">
        <f>D109+D118+D119+D120+D126+D131+D134+D140+D143+D148+D153</f>
        <v>2537435.5000000005</v>
      </c>
      <c r="E155" s="38">
        <f>$D:$D/$B:$B*100</f>
        <v>52.687436973322477</v>
      </c>
      <c r="F155" s="38">
        <f>$D:$D/$C:$C*100</f>
        <v>73.496321180281001</v>
      </c>
      <c r="G155" s="39">
        <f>G109+G118+G119+G120+G126+G131+G134+G140+G143+G148+G153</f>
        <v>2801653.6</v>
      </c>
      <c r="H155" s="46">
        <f>$D:$D/$G:$G*100</f>
        <v>90.569208841521316</v>
      </c>
      <c r="I155" s="39">
        <f>I109+I118+I119+I120+I126+I131+I134+I140+I143+I148+I153</f>
        <v>225513.50000000003</v>
      </c>
    </row>
    <row r="156" spans="1:9" ht="24" customHeight="1" x14ac:dyDescent="0.2">
      <c r="A156" s="16" t="s">
        <v>66</v>
      </c>
      <c r="B156" s="39">
        <f>B107-B155</f>
        <v>-723313.50000000047</v>
      </c>
      <c r="C156" s="39">
        <f>C107-C155</f>
        <v>-1015729.5000000005</v>
      </c>
      <c r="D156" s="39">
        <f>D107-D155</f>
        <v>-336177.60000000056</v>
      </c>
      <c r="E156" s="39"/>
      <c r="F156" s="39"/>
      <c r="G156" s="39">
        <f>G107-G155</f>
        <v>-297913.00000000047</v>
      </c>
      <c r="H156" s="47"/>
      <c r="I156" s="39">
        <f>I107-I155</f>
        <v>75700.800000000017</v>
      </c>
    </row>
    <row r="157" spans="1:9" ht="30" customHeight="1" x14ac:dyDescent="0.2">
      <c r="A157" s="3" t="s">
        <v>67</v>
      </c>
      <c r="B157" s="40" t="s">
        <v>160</v>
      </c>
      <c r="C157" s="40"/>
      <c r="D157" s="40" t="s">
        <v>171</v>
      </c>
      <c r="E157" s="40"/>
      <c r="F157" s="40"/>
      <c r="G157" s="40"/>
      <c r="H157" s="40"/>
      <c r="I157" s="40"/>
    </row>
    <row r="158" spans="1:9" ht="17.25" customHeight="1" x14ac:dyDescent="0.25">
      <c r="A158" s="7" t="s">
        <v>68</v>
      </c>
      <c r="B158" s="37">
        <f>SUM(B160,B161)</f>
        <v>818055</v>
      </c>
      <c r="C158" s="40"/>
      <c r="D158" s="37">
        <f>SUM(D160,D161)</f>
        <v>481877.39999999997</v>
      </c>
      <c r="E158" s="40"/>
      <c r="F158" s="40"/>
      <c r="G158" s="63"/>
      <c r="H158" s="48"/>
      <c r="I158" s="37">
        <f>SUM(I160,I161)</f>
        <v>75700.799999999988</v>
      </c>
    </row>
    <row r="159" spans="1:9" x14ac:dyDescent="0.2">
      <c r="A159" s="3" t="s">
        <v>7</v>
      </c>
      <c r="B159" s="40"/>
      <c r="C159" s="40"/>
      <c r="D159" s="40"/>
      <c r="E159" s="40"/>
      <c r="F159" s="40"/>
      <c r="G159" s="40"/>
      <c r="H159" s="48"/>
      <c r="I159" s="40"/>
    </row>
    <row r="160" spans="1:9" ht="18" customHeight="1" x14ac:dyDescent="0.2">
      <c r="A160" s="8" t="s">
        <v>69</v>
      </c>
      <c r="B160" s="40">
        <v>762231.5</v>
      </c>
      <c r="C160" s="40"/>
      <c r="D160" s="40">
        <v>447751.3</v>
      </c>
      <c r="E160" s="40"/>
      <c r="F160" s="40"/>
      <c r="G160" s="40"/>
      <c r="H160" s="48"/>
      <c r="I160" s="40">
        <v>90165.9</v>
      </c>
    </row>
    <row r="161" spans="1:9" x14ac:dyDescent="0.2">
      <c r="A161" s="3" t="s">
        <v>70</v>
      </c>
      <c r="B161" s="40">
        <v>55823.5</v>
      </c>
      <c r="C161" s="40"/>
      <c r="D161" s="40">
        <v>34126.1</v>
      </c>
      <c r="E161" s="40"/>
      <c r="F161" s="40"/>
      <c r="G161" s="40"/>
      <c r="H161" s="48"/>
      <c r="I161" s="40">
        <v>-14465.1</v>
      </c>
    </row>
    <row r="162" spans="1:9" hidden="1" x14ac:dyDescent="0.2">
      <c r="A162" s="4" t="s">
        <v>92</v>
      </c>
      <c r="B162" s="41"/>
      <c r="C162" s="41"/>
      <c r="D162" s="41"/>
      <c r="E162" s="41"/>
      <c r="F162" s="41"/>
      <c r="G162" s="41"/>
      <c r="H162" s="49"/>
      <c r="I162" s="41"/>
    </row>
    <row r="163" spans="1:9" ht="12" customHeight="1" x14ac:dyDescent="0.25">
      <c r="A163" s="17"/>
    </row>
    <row r="164" spans="1:9" hidden="1" x14ac:dyDescent="0.25">
      <c r="A164" s="18"/>
      <c r="B164" s="64"/>
    </row>
    <row r="165" spans="1:9" ht="31.5" hidden="1" x14ac:dyDescent="0.25">
      <c r="A165" s="19" t="s">
        <v>100</v>
      </c>
      <c r="B165" s="43"/>
      <c r="C165" s="43"/>
      <c r="D165" s="43"/>
      <c r="E165" s="43"/>
      <c r="F165" s="43"/>
      <c r="G165" s="43"/>
      <c r="H165" s="43" t="s">
        <v>89</v>
      </c>
      <c r="I165" s="43"/>
    </row>
    <row r="166" spans="1:9" x14ac:dyDescent="0.25">
      <c r="A166" s="18"/>
      <c r="B166" s="43"/>
      <c r="C166" s="43"/>
      <c r="D166" s="43"/>
      <c r="E166" s="43"/>
      <c r="F166" s="43"/>
      <c r="G166" s="43"/>
      <c r="H166" s="43"/>
      <c r="I166" s="43"/>
    </row>
    <row r="168" spans="1:9" x14ac:dyDescent="0.25">
      <c r="A168" s="21" t="s">
        <v>93</v>
      </c>
    </row>
  </sheetData>
  <mergeCells count="14">
    <mergeCell ref="A108:I108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2024-08-02T05:10:53Z</cp:lastPrinted>
  <dcterms:created xsi:type="dcterms:W3CDTF">2010-09-10T01:16:58Z</dcterms:created>
  <dcterms:modified xsi:type="dcterms:W3CDTF">2024-09-09T05:51:44Z</dcterms:modified>
</cp:coreProperties>
</file>