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17.01.2025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F28" i="1" l="1"/>
  <c r="E28" i="1"/>
  <c r="G89" i="1" l="1"/>
  <c r="H130" i="1" l="1"/>
  <c r="H113" i="1"/>
  <c r="F121" i="1"/>
  <c r="E121" i="1"/>
  <c r="H151" i="1"/>
  <c r="H133" i="1"/>
  <c r="H132" i="1"/>
  <c r="H122" i="1"/>
  <c r="F91" i="1" l="1"/>
  <c r="E91" i="1"/>
  <c r="F83" i="1"/>
  <c r="E83" i="1"/>
  <c r="H67" i="1"/>
  <c r="F67" i="1"/>
  <c r="E67" i="1"/>
  <c r="H45" i="1"/>
  <c r="F45" i="1"/>
  <c r="E45" i="1"/>
  <c r="H86" i="1"/>
  <c r="F87" i="1"/>
  <c r="F86" i="1"/>
  <c r="F85" i="1"/>
  <c r="E87" i="1"/>
  <c r="E86" i="1"/>
  <c r="E85" i="1"/>
  <c r="E76" i="1"/>
  <c r="F76" i="1"/>
  <c r="F74" i="1"/>
  <c r="E74" i="1"/>
  <c r="B57" i="1" l="1"/>
  <c r="C44" i="1"/>
  <c r="D44" i="1"/>
  <c r="E122" i="1" l="1"/>
  <c r="E102" i="1"/>
  <c r="F84" i="1"/>
  <c r="H74" i="1"/>
  <c r="H49" i="1"/>
  <c r="F49" i="1"/>
  <c r="H39" i="1"/>
  <c r="F39" i="1"/>
  <c r="H29" i="1"/>
  <c r="F29" i="1"/>
  <c r="H79" i="1" l="1"/>
  <c r="F79" i="1"/>
  <c r="F144" i="1" l="1"/>
  <c r="F133" i="1"/>
  <c r="F132" i="1"/>
  <c r="F122" i="1"/>
  <c r="F125" i="1"/>
  <c r="F124" i="1"/>
  <c r="F106" i="1"/>
  <c r="F101" i="1"/>
  <c r="F99" i="1"/>
  <c r="I63" i="1"/>
  <c r="D63" i="1"/>
  <c r="F94" i="1"/>
  <c r="F93" i="1"/>
  <c r="E94" i="1"/>
  <c r="E93" i="1"/>
  <c r="G92" i="1"/>
  <c r="I92" i="1"/>
  <c r="I89" i="1" s="1"/>
  <c r="F66" i="1"/>
  <c r="F17" i="1"/>
  <c r="F16" i="1"/>
  <c r="F15" i="1"/>
  <c r="F12" i="1"/>
  <c r="H17" i="1"/>
  <c r="H16" i="1"/>
  <c r="C59" i="1" l="1"/>
  <c r="C57" i="1" s="1"/>
  <c r="E11" i="1"/>
  <c r="H91" i="1" l="1"/>
  <c r="C92" i="1"/>
  <c r="C89" i="1" s="1"/>
  <c r="D92" i="1"/>
  <c r="D89" i="1" s="1"/>
  <c r="B92" i="1"/>
  <c r="B89" i="1" s="1"/>
  <c r="E92" i="1" l="1"/>
  <c r="F92" i="1"/>
  <c r="E106" i="1"/>
  <c r="E84" i="1"/>
  <c r="E82" i="1"/>
  <c r="F89" i="1" l="1"/>
  <c r="E89" i="1"/>
  <c r="D59" i="1"/>
  <c r="D57" i="1" s="1"/>
  <c r="I59" i="1"/>
  <c r="I9" i="1" l="1"/>
  <c r="G9" i="1"/>
  <c r="I57" i="1" l="1"/>
  <c r="G59" i="1"/>
  <c r="H59" i="1" s="1"/>
  <c r="F59" i="1"/>
  <c r="B59" i="1"/>
  <c r="H53" i="1"/>
  <c r="C9" i="1"/>
  <c r="G57" i="1" l="1"/>
  <c r="E59" i="1"/>
  <c r="H52" i="1"/>
  <c r="H71" i="1"/>
  <c r="H99" i="1"/>
  <c r="H101" i="1"/>
  <c r="H125" i="1"/>
  <c r="H124" i="1"/>
  <c r="H128" i="1"/>
  <c r="H127" i="1"/>
  <c r="H146" i="1"/>
  <c r="H145" i="1"/>
  <c r="H144" i="1"/>
  <c r="D158" i="1" l="1"/>
  <c r="B158" i="1"/>
  <c r="E128" i="1" l="1"/>
  <c r="E127" i="1"/>
  <c r="H89" i="1"/>
  <c r="H82" i="1" l="1"/>
  <c r="H51" i="1"/>
  <c r="E17" i="1" l="1"/>
  <c r="E16" i="1"/>
  <c r="E20" i="1" l="1"/>
  <c r="F151" i="1" l="1"/>
  <c r="E151" i="1"/>
  <c r="I148" i="1" l="1"/>
  <c r="G148" i="1"/>
  <c r="C148" i="1"/>
  <c r="D148" i="1"/>
  <c r="B148" i="1"/>
  <c r="D33" i="1" l="1"/>
  <c r="G44" i="1" l="1"/>
  <c r="I44" i="1"/>
  <c r="B44" i="1"/>
  <c r="G63" i="1"/>
  <c r="H44" i="1" l="1"/>
  <c r="F44" i="1"/>
  <c r="E44" i="1"/>
  <c r="I158" i="1" l="1"/>
  <c r="D9" i="1" l="1"/>
  <c r="B9" i="1"/>
  <c r="H15" i="1" l="1"/>
  <c r="E15" i="1"/>
  <c r="I153" i="1" l="1"/>
  <c r="I143" i="1"/>
  <c r="I140" i="1"/>
  <c r="I134" i="1"/>
  <c r="I131" i="1"/>
  <c r="I126" i="1"/>
  <c r="I120" i="1"/>
  <c r="I109" i="1"/>
  <c r="I97" i="1"/>
  <c r="I96" i="1" s="1"/>
  <c r="I41" i="1"/>
  <c r="I36" i="1"/>
  <c r="I33" i="1"/>
  <c r="I31" i="1" s="1"/>
  <c r="I24" i="1"/>
  <c r="I23" i="1" s="1"/>
  <c r="I18" i="1"/>
  <c r="I7" i="1"/>
  <c r="E51" i="1"/>
  <c r="F51" i="1"/>
  <c r="I95" i="1" l="1"/>
  <c r="I107" i="1" s="1"/>
  <c r="I155" i="1"/>
  <c r="F52" i="1"/>
  <c r="H40" i="1"/>
  <c r="I156" i="1" l="1"/>
  <c r="E49" i="1"/>
  <c r="H47" i="1"/>
  <c r="C63" i="1" l="1"/>
  <c r="C41" i="1"/>
  <c r="C36" i="1"/>
  <c r="C33" i="1"/>
  <c r="C31" i="1" s="1"/>
  <c r="C24" i="1"/>
  <c r="C23" i="1" s="1"/>
  <c r="C18" i="1"/>
  <c r="C7" i="1"/>
  <c r="C95" i="1" l="1"/>
  <c r="D41" i="1"/>
  <c r="G120" i="1" l="1"/>
  <c r="C120" i="1"/>
  <c r="D120" i="1"/>
  <c r="B120" i="1"/>
  <c r="G24" i="1"/>
  <c r="D24" i="1"/>
  <c r="D23" i="1" s="1"/>
  <c r="G131" i="1" l="1"/>
  <c r="H26" i="1" l="1"/>
  <c r="H25" i="1"/>
  <c r="F130" i="1" l="1"/>
  <c r="E29" i="1"/>
  <c r="B109" i="1" l="1"/>
  <c r="C109" i="1"/>
  <c r="D109" i="1"/>
  <c r="G109" i="1"/>
  <c r="E130" i="1" l="1"/>
  <c r="F78" i="1" l="1"/>
  <c r="F26" i="1" l="1"/>
  <c r="E26" i="1"/>
  <c r="H152" i="1"/>
  <c r="H150" i="1"/>
  <c r="H123" i="1"/>
  <c r="H119" i="1"/>
  <c r="H118" i="1"/>
  <c r="H30" i="1"/>
  <c r="E66" i="1"/>
  <c r="F30" i="1"/>
  <c r="G36" i="1" l="1"/>
  <c r="D36" i="1"/>
  <c r="B36" i="1"/>
  <c r="H46" i="1"/>
  <c r="E39" i="1"/>
  <c r="H85" i="1" l="1"/>
  <c r="H78" i="1"/>
  <c r="H77" i="1"/>
  <c r="H76" i="1"/>
  <c r="H72" i="1"/>
  <c r="H66" i="1"/>
  <c r="H65" i="1"/>
  <c r="H64" i="1"/>
  <c r="F64" i="1" l="1"/>
  <c r="G23" i="1"/>
  <c r="E30" i="1"/>
  <c r="H120" i="1" l="1"/>
  <c r="B24" i="1"/>
  <c r="B23" i="1" s="1"/>
  <c r="H28" i="1"/>
  <c r="H14" i="1"/>
  <c r="F14" i="1"/>
  <c r="E14" i="1"/>
  <c r="H24" i="1" l="1"/>
  <c r="E24" i="1"/>
  <c r="F24" i="1"/>
  <c r="D143" i="1"/>
  <c r="C143" i="1"/>
  <c r="B143" i="1"/>
  <c r="G143" i="1"/>
  <c r="H143" i="1" l="1"/>
  <c r="F23" i="1"/>
  <c r="E23" i="1"/>
  <c r="H23" i="1"/>
  <c r="E116" i="1"/>
  <c r="E113" i="1"/>
  <c r="H105" i="1"/>
  <c r="F82" i="1"/>
  <c r="F72" i="1"/>
  <c r="E64" i="1"/>
  <c r="E111" i="1" l="1"/>
  <c r="H11" i="1" l="1"/>
  <c r="E79" i="1" l="1"/>
  <c r="B63" i="1"/>
  <c r="C131" i="1"/>
  <c r="D131" i="1"/>
  <c r="H131" i="1" s="1"/>
  <c r="B131" i="1"/>
  <c r="E132" i="1"/>
  <c r="E8" i="1"/>
  <c r="F8" i="1"/>
  <c r="H8" i="1"/>
  <c r="B7" i="1"/>
  <c r="D7" i="1"/>
  <c r="G7" i="1"/>
  <c r="F11" i="1"/>
  <c r="E12" i="1"/>
  <c r="H12" i="1"/>
  <c r="E13" i="1"/>
  <c r="F13" i="1"/>
  <c r="H13" i="1"/>
  <c r="B18" i="1"/>
  <c r="D18" i="1"/>
  <c r="G18" i="1"/>
  <c r="E19" i="1"/>
  <c r="F19" i="1"/>
  <c r="H19" i="1"/>
  <c r="F20" i="1"/>
  <c r="H20" i="1"/>
  <c r="E21" i="1"/>
  <c r="F21" i="1"/>
  <c r="H21" i="1"/>
  <c r="E22" i="1"/>
  <c r="F22" i="1"/>
  <c r="H22" i="1"/>
  <c r="E25" i="1"/>
  <c r="F25" i="1"/>
  <c r="E32" i="1"/>
  <c r="F32" i="1"/>
  <c r="H32" i="1"/>
  <c r="B33" i="1"/>
  <c r="B31" i="1" s="1"/>
  <c r="D31" i="1"/>
  <c r="G33" i="1"/>
  <c r="G31" i="1" s="1"/>
  <c r="E34" i="1"/>
  <c r="F34" i="1"/>
  <c r="H34" i="1"/>
  <c r="E35" i="1"/>
  <c r="F35" i="1"/>
  <c r="H35" i="1"/>
  <c r="E37" i="1"/>
  <c r="F37" i="1"/>
  <c r="H37" i="1"/>
  <c r="B41" i="1"/>
  <c r="G41" i="1"/>
  <c r="E46" i="1"/>
  <c r="F46" i="1"/>
  <c r="E47" i="1"/>
  <c r="F47" i="1"/>
  <c r="E50" i="1"/>
  <c r="F50" i="1"/>
  <c r="H50" i="1"/>
  <c r="E52" i="1"/>
  <c r="E53" i="1"/>
  <c r="F53" i="1"/>
  <c r="E55" i="1"/>
  <c r="F55" i="1"/>
  <c r="H55" i="1"/>
  <c r="E56" i="1"/>
  <c r="F56" i="1"/>
  <c r="H56" i="1"/>
  <c r="E60" i="1"/>
  <c r="F60" i="1"/>
  <c r="H60" i="1"/>
  <c r="E62" i="1"/>
  <c r="F62" i="1"/>
  <c r="H62" i="1"/>
  <c r="E65" i="1"/>
  <c r="F65" i="1"/>
  <c r="E71" i="1"/>
  <c r="F71" i="1"/>
  <c r="E72" i="1"/>
  <c r="E77" i="1"/>
  <c r="F77" i="1"/>
  <c r="E78" i="1"/>
  <c r="B97" i="1"/>
  <c r="B96" i="1" s="1"/>
  <c r="C97" i="1"/>
  <c r="C96" i="1" s="1"/>
  <c r="D97" i="1"/>
  <c r="D96" i="1" s="1"/>
  <c r="G97" i="1"/>
  <c r="G96" i="1" s="1"/>
  <c r="E98" i="1"/>
  <c r="F98" i="1"/>
  <c r="H98" i="1"/>
  <c r="E99" i="1"/>
  <c r="E100" i="1"/>
  <c r="F100" i="1"/>
  <c r="H100" i="1"/>
  <c r="E101" i="1"/>
  <c r="H106" i="1"/>
  <c r="E110" i="1"/>
  <c r="F110" i="1"/>
  <c r="H110" i="1"/>
  <c r="F111" i="1"/>
  <c r="H111" i="1"/>
  <c r="E112" i="1"/>
  <c r="F112" i="1"/>
  <c r="H112" i="1"/>
  <c r="E114" i="1"/>
  <c r="F114" i="1"/>
  <c r="H114" i="1"/>
  <c r="E117" i="1"/>
  <c r="F117" i="1"/>
  <c r="H117" i="1"/>
  <c r="E118" i="1"/>
  <c r="F118" i="1"/>
  <c r="E119" i="1"/>
  <c r="F119" i="1"/>
  <c r="E123" i="1"/>
  <c r="F123" i="1"/>
  <c r="E124" i="1"/>
  <c r="E125" i="1"/>
  <c r="B126" i="1"/>
  <c r="C126" i="1"/>
  <c r="D126" i="1"/>
  <c r="G126" i="1"/>
  <c r="F127" i="1"/>
  <c r="F128" i="1"/>
  <c r="E129" i="1"/>
  <c r="F129" i="1"/>
  <c r="H129" i="1"/>
  <c r="E133" i="1"/>
  <c r="B134" i="1"/>
  <c r="C134" i="1"/>
  <c r="D134" i="1"/>
  <c r="G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B140" i="1"/>
  <c r="C140" i="1"/>
  <c r="D140" i="1"/>
  <c r="G140" i="1"/>
  <c r="E141" i="1"/>
  <c r="F141" i="1"/>
  <c r="H141" i="1"/>
  <c r="E142" i="1"/>
  <c r="F142" i="1"/>
  <c r="H142" i="1"/>
  <c r="E144" i="1"/>
  <c r="E145" i="1"/>
  <c r="F145" i="1"/>
  <c r="E146" i="1"/>
  <c r="F146" i="1"/>
  <c r="H149" i="1"/>
  <c r="E150" i="1"/>
  <c r="F150" i="1"/>
  <c r="E152" i="1"/>
  <c r="F152" i="1"/>
  <c r="B153" i="1"/>
  <c r="C153" i="1"/>
  <c r="D153" i="1"/>
  <c r="E153" i="1"/>
  <c r="F153" i="1"/>
  <c r="G153" i="1"/>
  <c r="H153" i="1"/>
  <c r="F131" i="1" l="1"/>
  <c r="D95" i="1"/>
  <c r="D107" i="1" s="1"/>
  <c r="G95" i="1"/>
  <c r="G107" i="1" s="1"/>
  <c r="B95" i="1"/>
  <c r="B107" i="1" s="1"/>
  <c r="E31" i="1"/>
  <c r="F31" i="1"/>
  <c r="F33" i="1"/>
  <c r="H31" i="1"/>
  <c r="H63" i="1"/>
  <c r="E109" i="1"/>
  <c r="E57" i="1"/>
  <c r="H36" i="1"/>
  <c r="E9" i="1"/>
  <c r="E148" i="1"/>
  <c r="E143" i="1"/>
  <c r="F126" i="1"/>
  <c r="G155" i="1"/>
  <c r="F148" i="1"/>
  <c r="F143" i="1"/>
  <c r="H134" i="1"/>
  <c r="H148" i="1"/>
  <c r="C155" i="1"/>
  <c r="E120" i="1"/>
  <c r="F96" i="1"/>
  <c r="H57" i="1"/>
  <c r="B155" i="1"/>
  <c r="H7" i="1"/>
  <c r="F57" i="1"/>
  <c r="F134" i="1"/>
  <c r="E126" i="1"/>
  <c r="E97" i="1"/>
  <c r="E36" i="1"/>
  <c r="E134" i="1"/>
  <c r="F97" i="1"/>
  <c r="E140" i="1"/>
  <c r="E131" i="1"/>
  <c r="D155" i="1"/>
  <c r="E33" i="1"/>
  <c r="F36" i="1"/>
  <c r="H33" i="1"/>
  <c r="F18" i="1"/>
  <c r="F9" i="1"/>
  <c r="E7" i="1"/>
  <c r="H9" i="1"/>
  <c r="H96" i="1"/>
  <c r="F7" i="1"/>
  <c r="H109" i="1"/>
  <c r="F120" i="1"/>
  <c r="F63" i="1"/>
  <c r="E18" i="1"/>
  <c r="F140" i="1"/>
  <c r="H140" i="1"/>
  <c r="H126" i="1"/>
  <c r="E63" i="1"/>
  <c r="F109" i="1"/>
  <c r="E96" i="1"/>
  <c r="H97" i="1"/>
  <c r="H18" i="1"/>
  <c r="H155" i="1" l="1"/>
  <c r="D156" i="1"/>
  <c r="C107" i="1"/>
  <c r="C156" i="1" s="1"/>
  <c r="G156" i="1"/>
  <c r="E155" i="1"/>
  <c r="F155" i="1"/>
  <c r="B156" i="1"/>
  <c r="H95" i="1"/>
  <c r="E95" i="1"/>
  <c r="F95" i="1" l="1"/>
  <c r="H107" i="1"/>
  <c r="E107" i="1"/>
  <c r="F107" i="1"/>
</calcChain>
</file>

<file path=xl/sharedStrings.xml><?xml version="1.0" encoding="utf-8"?>
<sst xmlns="http://schemas.openxmlformats.org/spreadsheetml/2006/main" count="173" uniqueCount="172">
  <si>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</si>
  <si>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</si>
  <si>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</si>
  <si>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</si>
  <si>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</si>
  <si>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</si>
  <si>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</si>
  <si>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</si>
  <si>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</si>
  <si>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</si>
  <si>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</si>
  <si>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</si>
  <si>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</si>
  <si>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</si>
  <si>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</si>
  <si>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</si>
  <si>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</si>
  <si>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</si>
  <si>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</si>
  <si>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</si>
  <si>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</si>
  <si>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</si>
  <si>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</si>
  <si>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</si>
  <si>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</si>
  <si>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</si>
  <si>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</si>
  <si>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</si>
  <si>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</si>
  <si>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</si>
  <si>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</si>
  <si>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</si>
  <si>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</si>
  <si>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</si>
  <si>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</si>
  <si>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</si>
  <si>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</si>
  <si>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</si>
  <si>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</si>
  <si>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</si>
  <si>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</si>
  <si>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</si>
  <si>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</si>
  <si>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</si>
  <si>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</si>
  <si>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</si>
  <si>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</si>
  <si>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</si>
  <si>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</si>
  <si>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</si>
  <si>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</si>
  <si>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</si>
  <si>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</si>
  <si>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</si>
  <si>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</si>
  <si>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</si>
  <si>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</si>
  <si>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</si>
  <si>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</si>
  <si>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</si>
  <si>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</si>
  <si>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</si>
  <si>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</si>
  <si>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</si>
  <si>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</si>
  <si>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</si>
  <si>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</si>
  <si>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</si>
  <si>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</si>
  <si>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</si>
  <si>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</si>
  <si>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</si>
  <si>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</si>
  <si>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</si>
  <si>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</si>
  <si>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</si>
  <si>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</si>
  <si>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</si>
  <si>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</si>
  <si>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</si>
  <si>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</si>
  <si>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</si>
  <si>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</si>
  <si>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</si>
  <si>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</si>
  <si>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</si>
  <si>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</si>
  <si>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</si>
  <si>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</si>
  <si>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</si>
  <si>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</si>
  <si>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</si>
  <si>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</si>
  <si>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</si>
  <si>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</si>
  <si>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</si>
  <si>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</si>
  <si>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</si>
  <si>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</si>
  <si>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</si>
  <si>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</si>
  <si>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</si>
  <si>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</si>
  <si>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</si>
  <si>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</si>
  <si>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</si>
  <si>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</si>
  <si>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</si>
  <si>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</si>
  <si>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</si>
  <si>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</si>
  <si>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</si>
  <si>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</si>
  <si>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</si>
  <si>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</si>
  <si>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</si>
  <si>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</si>
  <si>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</si>
  <si>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</si>
  <si>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</si>
  <si>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</si>
  <si>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</si>
  <si>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</si>
  <si>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</si>
  <si>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</si>
  <si>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</si>
  <si>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</si>
  <si>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</si>
  <si>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</si>
  <si>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</si>
  <si>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</si>
  <si>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</si>
  <si>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</si>
  <si>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</si>
  <si>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</si>
  <si>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</si>
  <si>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</si>
  <si>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</si>
  <si>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</si>
  <si>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</si>
  <si>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</si>
  <si>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</si>
  <si>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</si>
  <si>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</si>
  <si>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</si>
  <si>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</si>
  <si>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</si>
  <si>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</si>
  <si>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</si>
  <si>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</si>
  <si>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</si>
  <si>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</si>
  <si>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</si>
  <si>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</si>
  <si>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</si>
  <si>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</si>
  <si>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</si>
  <si>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</si>
  <si>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</si>
  <si>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2023г.</t>
  </si>
  <si>
    <t>На 01.01.2024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</si>
  <si>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</si>
  <si>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</si>
  <si>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Прочие неналоговые доходы бюджетов городских округов</t>
  </si>
  <si>
    <t>ИНИЦИАТИВНЫЕ ПЛАТЕЖИ</t>
  </si>
  <si>
    <r>
      <t xml:space="preserve">Инициативные платежи, зачисляемые в бюджеты городских округов </t>
    </r>
    <r>
      <rPr>
        <i/>
        <sz val="10"/>
        <rFont val="Times New Roman"/>
        <family val="1"/>
        <charset val="204"/>
      </rPr>
      <t>(поступления от юридических лиц (индивидуальных предпринимателей))</t>
    </r>
  </si>
  <si>
    <r>
      <t>Инициативные платежи, зачисляемые в бюджеты городских округов</t>
    </r>
    <r>
      <rPr>
        <i/>
        <sz val="10"/>
        <rFont val="Times New Roman"/>
        <family val="1"/>
        <charset val="204"/>
      </rPr>
      <t xml:space="preserve"> (поступления от физических лиц)</t>
    </r>
  </si>
  <si>
    <t>Невыясненные поступления, зачисляемые в бюджеты городских округов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</si>
  <si>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</si>
  <si>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 01 января 2025 года</t>
  </si>
  <si>
    <t>План за 12 месяцев 2024г.</t>
  </si>
  <si>
    <t>На 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</si>
</sst>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Protection="1">
      <protection locked="0"/>
    </xf>
    <xf numFmtId="165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165" fontId="5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Alignment="1" applyProtection="1">
      <alignment horizontal="justify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top" wrapText="1"/>
    </xf>
    <xf numFmtId="164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tabSelected="1" topLeftCell="A139" zoomScaleNormal="100" workbookViewId="0">
      <selection activeCell="I163" sqref="I163"/>
    </sheetView>
  </sheetViews>
  <sheetFormatPr defaultRowHeight="15" x14ac:dyDescent="0.25"/>
  <cols>
    <col min="1" max="1" width="44.85546875" style="21" customWidth="1"/>
    <col min="2" max="2" width="14" style="42" customWidth="1"/>
    <col min="3" max="3" width="13.7109375" style="42" customWidth="1"/>
    <col min="4" max="5" width="12.7109375" style="42" customWidth="1"/>
    <col min="6" max="6" width="11.85546875" style="42" customWidth="1"/>
    <col min="7" max="7" width="12.42578125" style="42" customWidth="1"/>
    <col min="8" max="8" width="10" style="42" customWidth="1"/>
    <col min="9" max="9" width="12.5703125" style="42" customWidth="1"/>
    <col min="10" max="13" width="9.140625" style="21"/>
    <col min="14" max="14" width="12.140625" style="21" customWidth="1"/>
    <col min="15" max="16384" width="9.140625" style="21"/>
  </cols>
  <sheetData>
    <row r="1" spans="1:16" ht="23.2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54"/>
    </row>
    <row r="2" spans="1:16" ht="19.5" customHeight="1" x14ac:dyDescent="0.25">
      <c r="A2" s="68" t="s">
        <v>169</v>
      </c>
      <c r="B2" s="68"/>
      <c r="C2" s="68"/>
      <c r="D2" s="68"/>
      <c r="E2" s="68"/>
      <c r="F2" s="68"/>
      <c r="G2" s="68"/>
      <c r="H2" s="68"/>
      <c r="I2" s="55"/>
    </row>
    <row r="3" spans="1:16" ht="5.25" hidden="1" customHeight="1" x14ac:dyDescent="0.25">
      <c r="A3" s="69" t="s">
        <v>1</v>
      </c>
      <c r="B3" s="69"/>
      <c r="C3" s="69"/>
      <c r="D3" s="69"/>
      <c r="E3" s="69"/>
      <c r="F3" s="69"/>
      <c r="G3" s="69"/>
      <c r="H3" s="69"/>
      <c r="I3" s="56"/>
    </row>
    <row r="4" spans="1:16" ht="70.5" customHeight="1" thickBot="1" x14ac:dyDescent="0.25">
      <c r="A4" s="28" t="s">
        <v>2</v>
      </c>
      <c r="B4" s="33" t="s">
        <v>3</v>
      </c>
      <c r="C4" s="33" t="s">
        <v>170</v>
      </c>
      <c r="D4" s="33" t="s">
        <v>76</v>
      </c>
      <c r="E4" s="33" t="s">
        <v>75</v>
      </c>
      <c r="F4" s="33" t="s">
        <v>77</v>
      </c>
      <c r="G4" s="33" t="s">
        <v>159</v>
      </c>
      <c r="H4" s="44" t="s">
        <v>74</v>
      </c>
      <c r="I4" s="33" t="s">
        <v>79</v>
      </c>
    </row>
    <row r="5" spans="1:16" ht="18" customHeight="1" thickBot="1" x14ac:dyDescent="0.25">
      <c r="A5" s="29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45">
        <v>8</v>
      </c>
      <c r="I5" s="57">
        <v>9</v>
      </c>
    </row>
    <row r="6" spans="1:16" ht="24.75" customHeight="1" x14ac:dyDescent="0.2">
      <c r="A6" s="70" t="s">
        <v>4</v>
      </c>
      <c r="B6" s="71"/>
      <c r="C6" s="71"/>
      <c r="D6" s="71"/>
      <c r="E6" s="71"/>
      <c r="F6" s="71"/>
      <c r="G6" s="71"/>
      <c r="H6" s="71"/>
      <c r="I6" s="72"/>
    </row>
    <row r="7" spans="1:16" ht="14.25" x14ac:dyDescent="0.2">
      <c r="A7" s="5" t="s">
        <v>5</v>
      </c>
      <c r="B7" s="35">
        <f>B8+B9</f>
        <v>561746.19999999995</v>
      </c>
      <c r="C7" s="35">
        <f>C8+C9</f>
        <v>561746.19999999995</v>
      </c>
      <c r="D7" s="35">
        <f>D8+D9</f>
        <v>565161.9</v>
      </c>
      <c r="E7" s="35">
        <f>$D:$D/$B:$B*100</f>
        <v>100.60805039713665</v>
      </c>
      <c r="F7" s="35">
        <f>$D:$D/$C:$C*100</f>
        <v>100.60805039713665</v>
      </c>
      <c r="G7" s="35">
        <f>G8+G9</f>
        <v>484614</v>
      </c>
      <c r="H7" s="35">
        <f>$D:$D/$G:$G*100</f>
        <v>116.62104272678874</v>
      </c>
      <c r="I7" s="35">
        <f>I8+I9</f>
        <v>79162.3</v>
      </c>
    </row>
    <row r="8" spans="1:16" ht="25.5" x14ac:dyDescent="0.2">
      <c r="A8" s="53" t="s">
        <v>6</v>
      </c>
      <c r="B8" s="37">
        <v>17600</v>
      </c>
      <c r="C8" s="37">
        <v>17600</v>
      </c>
      <c r="D8" s="37">
        <v>17345.400000000001</v>
      </c>
      <c r="E8" s="35">
        <f>$D:$D/$B:$B*100</f>
        <v>98.553409090909099</v>
      </c>
      <c r="F8" s="35">
        <f>$D:$D/$C:$C*100</f>
        <v>98.553409090909099</v>
      </c>
      <c r="G8" s="37">
        <v>1849.1</v>
      </c>
      <c r="H8" s="35">
        <f>$D:$D/$G:$G*100</f>
        <v>938.04553566599986</v>
      </c>
      <c r="I8" s="37">
        <v>238.8</v>
      </c>
    </row>
    <row r="9" spans="1:16" ht="12.75" customHeight="1" x14ac:dyDescent="0.2">
      <c r="A9" s="78" t="s">
        <v>78</v>
      </c>
      <c r="B9" s="75">
        <f>B11+B12+B13+B14+B15+B16+B17</f>
        <v>544146.19999999995</v>
      </c>
      <c r="C9" s="75">
        <f>C11+C12+C13+C14+C15+C16+C17</f>
        <v>544146.19999999995</v>
      </c>
      <c r="D9" s="75">
        <f>D11+D12+D13+D14+D15+D16+D17</f>
        <v>547816.5</v>
      </c>
      <c r="E9" s="73">
        <f>$D:$D/$B:$B*100</f>
        <v>100.67450622645164</v>
      </c>
      <c r="F9" s="75">
        <f>$D:$D/$C:$C*100</f>
        <v>100.67450622645164</v>
      </c>
      <c r="G9" s="75">
        <f>G11+G12+G13+G14+G15+G16+G17</f>
        <v>482764.9</v>
      </c>
      <c r="H9" s="73">
        <f>$D:$D/$G:$G*100</f>
        <v>113.47479901707848</v>
      </c>
      <c r="I9" s="75">
        <f>I11+I12+I13+I14+I15+I16+I17</f>
        <v>78923.5</v>
      </c>
      <c r="N9" s="31"/>
      <c r="O9" s="31"/>
      <c r="P9" s="31"/>
    </row>
    <row r="10" spans="1:16" ht="12.75" customHeight="1" x14ac:dyDescent="0.2">
      <c r="A10" s="79"/>
      <c r="B10" s="76"/>
      <c r="C10" s="76"/>
      <c r="D10" s="76"/>
      <c r="E10" s="74"/>
      <c r="F10" s="77"/>
      <c r="G10" s="76"/>
      <c r="H10" s="74"/>
      <c r="I10" s="76"/>
      <c r="N10" s="31"/>
      <c r="O10" s="31"/>
      <c r="P10" s="31"/>
    </row>
    <row r="11" spans="1:16" ht="51" customHeight="1" x14ac:dyDescent="0.2">
      <c r="A11" s="1" t="s">
        <v>83</v>
      </c>
      <c r="B11" s="40">
        <v>514028.3</v>
      </c>
      <c r="C11" s="40">
        <v>514028.3</v>
      </c>
      <c r="D11" s="40">
        <v>516161.8</v>
      </c>
      <c r="E11" s="36">
        <f t="shared" ref="E11:E28" si="0">$D:$D/$B:$B*100</f>
        <v>100.4150549687634</v>
      </c>
      <c r="F11" s="36">
        <f t="shared" ref="F11:F28" si="1">$D:$D/$C:$C*100</f>
        <v>100.4150549687634</v>
      </c>
      <c r="G11" s="40">
        <v>462923</v>
      </c>
      <c r="H11" s="36">
        <f t="shared" ref="H11:H26" si="2">$D:$D/$G:$G*100</f>
        <v>111.50057352950707</v>
      </c>
      <c r="I11" s="40">
        <v>75987.100000000006</v>
      </c>
      <c r="N11" s="31"/>
      <c r="O11" s="31"/>
      <c r="P11" s="31"/>
    </row>
    <row r="12" spans="1:16" ht="89.25" x14ac:dyDescent="0.2">
      <c r="A12" s="2" t="s">
        <v>101</v>
      </c>
      <c r="B12" s="40">
        <v>2663.1</v>
      </c>
      <c r="C12" s="40">
        <v>2663.1</v>
      </c>
      <c r="D12" s="40">
        <v>2510.3000000000002</v>
      </c>
      <c r="E12" s="36">
        <f t="shared" si="0"/>
        <v>94.262325860838885</v>
      </c>
      <c r="F12" s="36">
        <f t="shared" si="1"/>
        <v>94.262325860838885</v>
      </c>
      <c r="G12" s="40">
        <v>1591.8</v>
      </c>
      <c r="H12" s="36">
        <f t="shared" si="2"/>
        <v>157.70197260962433</v>
      </c>
      <c r="I12" s="40">
        <v>92.8</v>
      </c>
      <c r="N12" s="31"/>
      <c r="O12" s="32"/>
      <c r="P12" s="31"/>
    </row>
    <row r="13" spans="1:16" ht="25.5" x14ac:dyDescent="0.2">
      <c r="A13" s="3" t="s">
        <v>84</v>
      </c>
      <c r="B13" s="40">
        <v>9144.2000000000007</v>
      </c>
      <c r="C13" s="40">
        <v>9144.2000000000007</v>
      </c>
      <c r="D13" s="40">
        <v>9256.6</v>
      </c>
      <c r="E13" s="36">
        <f t="shared" si="0"/>
        <v>101.22919446206338</v>
      </c>
      <c r="F13" s="36">
        <f t="shared" si="1"/>
        <v>101.22919446206338</v>
      </c>
      <c r="G13" s="40">
        <v>4313.7</v>
      </c>
      <c r="H13" s="36">
        <f t="shared" si="2"/>
        <v>214.58608619050935</v>
      </c>
      <c r="I13" s="40">
        <v>569</v>
      </c>
      <c r="N13" s="31"/>
      <c r="O13" s="31"/>
      <c r="P13" s="31"/>
    </row>
    <row r="14" spans="1:16" ht="65.25" customHeight="1" x14ac:dyDescent="0.2">
      <c r="A14" s="6" t="s">
        <v>90</v>
      </c>
      <c r="B14" s="40">
        <v>11957.2</v>
      </c>
      <c r="C14" s="40">
        <v>11957.2</v>
      </c>
      <c r="D14" s="40">
        <v>12803.6</v>
      </c>
      <c r="E14" s="36">
        <f t="shared" si="0"/>
        <v>107.07858026962833</v>
      </c>
      <c r="F14" s="36">
        <f t="shared" si="1"/>
        <v>107.07858026962833</v>
      </c>
      <c r="G14" s="40">
        <v>9022</v>
      </c>
      <c r="H14" s="36">
        <f t="shared" si="2"/>
        <v>141.91531811128354</v>
      </c>
      <c r="I14" s="40">
        <v>1198.9000000000001</v>
      </c>
    </row>
    <row r="15" spans="1:16" ht="48.75" customHeight="1" x14ac:dyDescent="0.2">
      <c r="A15" s="25" t="s">
        <v>132</v>
      </c>
      <c r="B15" s="40">
        <v>1800</v>
      </c>
      <c r="C15" s="40">
        <v>1800</v>
      </c>
      <c r="D15" s="40">
        <v>2129.4</v>
      </c>
      <c r="E15" s="36">
        <f t="shared" si="0"/>
        <v>118.30000000000001</v>
      </c>
      <c r="F15" s="36">
        <f t="shared" si="1"/>
        <v>118.30000000000001</v>
      </c>
      <c r="G15" s="40">
        <v>1908.4</v>
      </c>
      <c r="H15" s="36">
        <f t="shared" si="2"/>
        <v>111.58038147138964</v>
      </c>
      <c r="I15" s="40">
        <v>404.3</v>
      </c>
    </row>
    <row r="16" spans="1:16" ht="60" customHeight="1" x14ac:dyDescent="0.2">
      <c r="A16" s="25" t="s">
        <v>153</v>
      </c>
      <c r="B16" s="40">
        <v>2573.4</v>
      </c>
      <c r="C16" s="40">
        <v>2573.4</v>
      </c>
      <c r="D16" s="40">
        <v>2711.5</v>
      </c>
      <c r="E16" s="36">
        <f t="shared" si="0"/>
        <v>105.36644128390455</v>
      </c>
      <c r="F16" s="36">
        <f t="shared" si="1"/>
        <v>105.36644128390455</v>
      </c>
      <c r="G16" s="40">
        <v>1853.7</v>
      </c>
      <c r="H16" s="36">
        <f t="shared" si="2"/>
        <v>146.27501753250257</v>
      </c>
      <c r="I16" s="40">
        <v>302.7</v>
      </c>
    </row>
    <row r="17" spans="1:9" ht="61.5" customHeight="1" x14ac:dyDescent="0.2">
      <c r="A17" s="25" t="s">
        <v>152</v>
      </c>
      <c r="B17" s="40">
        <v>1980</v>
      </c>
      <c r="C17" s="40">
        <v>1980</v>
      </c>
      <c r="D17" s="40">
        <v>2243.3000000000002</v>
      </c>
      <c r="E17" s="36">
        <f t="shared" si="0"/>
        <v>113.29797979797979</v>
      </c>
      <c r="F17" s="36">
        <f t="shared" si="1"/>
        <v>113.29797979797979</v>
      </c>
      <c r="G17" s="40">
        <v>1152.3</v>
      </c>
      <c r="H17" s="36">
        <f t="shared" si="2"/>
        <v>194.68020480777577</v>
      </c>
      <c r="I17" s="40">
        <v>368.7</v>
      </c>
    </row>
    <row r="18" spans="1:9" ht="39.75" customHeight="1" x14ac:dyDescent="0.2">
      <c r="A18" s="20" t="s">
        <v>95</v>
      </c>
      <c r="B18" s="58">
        <f>B19+B20+B21+B22</f>
        <v>70561.000000000015</v>
      </c>
      <c r="C18" s="58">
        <f>C19+C20+C21+C22</f>
        <v>70561.000000000015</v>
      </c>
      <c r="D18" s="58">
        <f>D19+D20+D21+D22</f>
        <v>70901.7</v>
      </c>
      <c r="E18" s="35">
        <f t="shared" si="0"/>
        <v>100.48284463088673</v>
      </c>
      <c r="F18" s="35">
        <f t="shared" si="1"/>
        <v>100.48284463088673</v>
      </c>
      <c r="G18" s="58">
        <f>G19+G20+G21+G22</f>
        <v>65150.700000000004</v>
      </c>
      <c r="H18" s="35">
        <f t="shared" si="2"/>
        <v>108.82722672204595</v>
      </c>
      <c r="I18" s="58">
        <f>I19+I20+I21+I22</f>
        <v>5975.9000000000005</v>
      </c>
    </row>
    <row r="19" spans="1:9" ht="37.5" customHeight="1" x14ac:dyDescent="0.2">
      <c r="A19" s="8" t="s">
        <v>96</v>
      </c>
      <c r="B19" s="40">
        <v>36526.800000000003</v>
      </c>
      <c r="C19" s="40">
        <v>36526.800000000003</v>
      </c>
      <c r="D19" s="40">
        <v>36630.300000000003</v>
      </c>
      <c r="E19" s="36">
        <f t="shared" si="0"/>
        <v>100.28335359243077</v>
      </c>
      <c r="F19" s="36">
        <f t="shared" si="1"/>
        <v>100.28335359243077</v>
      </c>
      <c r="G19" s="40">
        <v>33758.1</v>
      </c>
      <c r="H19" s="36">
        <f t="shared" si="2"/>
        <v>108.50818025896007</v>
      </c>
      <c r="I19" s="40">
        <v>2988.3</v>
      </c>
    </row>
    <row r="20" spans="1:9" ht="56.25" customHeight="1" x14ac:dyDescent="0.2">
      <c r="A20" s="8" t="s">
        <v>97</v>
      </c>
      <c r="B20" s="40">
        <v>179.3</v>
      </c>
      <c r="C20" s="40">
        <v>179.3</v>
      </c>
      <c r="D20" s="40">
        <v>211.7</v>
      </c>
      <c r="E20" s="36">
        <f t="shared" si="0"/>
        <v>118.0702732849972</v>
      </c>
      <c r="F20" s="36">
        <f t="shared" si="1"/>
        <v>118.0702732849972</v>
      </c>
      <c r="G20" s="40">
        <v>176.3</v>
      </c>
      <c r="H20" s="36">
        <f t="shared" si="2"/>
        <v>120.07941009642653</v>
      </c>
      <c r="I20" s="40">
        <v>17.100000000000001</v>
      </c>
    </row>
    <row r="21" spans="1:9" ht="55.5" customHeight="1" x14ac:dyDescent="0.2">
      <c r="A21" s="8" t="s">
        <v>98</v>
      </c>
      <c r="B21" s="40">
        <v>38402.800000000003</v>
      </c>
      <c r="C21" s="40">
        <v>38402.800000000003</v>
      </c>
      <c r="D21" s="40">
        <v>38046.9</v>
      </c>
      <c r="E21" s="36">
        <f t="shared" si="0"/>
        <v>99.073244659243599</v>
      </c>
      <c r="F21" s="36">
        <f t="shared" si="1"/>
        <v>99.073244659243599</v>
      </c>
      <c r="G21" s="40">
        <v>34891.699999999997</v>
      </c>
      <c r="H21" s="36">
        <f t="shared" si="2"/>
        <v>109.04283826812681</v>
      </c>
      <c r="I21" s="40">
        <v>3231.9</v>
      </c>
    </row>
    <row r="22" spans="1:9" ht="54" customHeight="1" x14ac:dyDescent="0.2">
      <c r="A22" s="8" t="s">
        <v>99</v>
      </c>
      <c r="B22" s="40">
        <v>-4547.8999999999996</v>
      </c>
      <c r="C22" s="40">
        <v>-4547.8999999999996</v>
      </c>
      <c r="D22" s="40">
        <v>-3987.2</v>
      </c>
      <c r="E22" s="36">
        <f t="shared" si="0"/>
        <v>87.671232876712338</v>
      </c>
      <c r="F22" s="36">
        <f t="shared" si="1"/>
        <v>87.671232876712338</v>
      </c>
      <c r="G22" s="40">
        <v>-3675.4</v>
      </c>
      <c r="H22" s="36">
        <f t="shared" si="2"/>
        <v>108.48343037492516</v>
      </c>
      <c r="I22" s="40">
        <v>-261.39999999999998</v>
      </c>
    </row>
    <row r="23" spans="1:9" ht="14.25" x14ac:dyDescent="0.2">
      <c r="A23" s="7" t="s">
        <v>8</v>
      </c>
      <c r="B23" s="58">
        <f>B24+B28+B29+B30</f>
        <v>148375.9</v>
      </c>
      <c r="C23" s="58">
        <f>C24+C28+C29+C30</f>
        <v>148375.9</v>
      </c>
      <c r="D23" s="58">
        <f>D24+D28+D29+D30</f>
        <v>146522.79999999999</v>
      </c>
      <c r="E23" s="35">
        <f t="shared" si="0"/>
        <v>98.751077499782653</v>
      </c>
      <c r="F23" s="35">
        <f t="shared" si="1"/>
        <v>98.751077499782653</v>
      </c>
      <c r="G23" s="58">
        <f t="shared" ref="G23" si="3">G24+G28+G29+G30</f>
        <v>101146</v>
      </c>
      <c r="H23" s="35">
        <f t="shared" si="2"/>
        <v>144.86267375872498</v>
      </c>
      <c r="I23" s="58">
        <f>I24+I28+I29+I30</f>
        <v>-1273.8</v>
      </c>
    </row>
    <row r="24" spans="1:9" ht="27.75" customHeight="1" x14ac:dyDescent="0.2">
      <c r="A24" s="26" t="s">
        <v>133</v>
      </c>
      <c r="B24" s="58">
        <f>SUM(B25:B26)</f>
        <v>129583.5</v>
      </c>
      <c r="C24" s="58">
        <f>SUM(C25:C26)</f>
        <v>129583.5</v>
      </c>
      <c r="D24" s="58">
        <f>SUM(D25:D27)</f>
        <v>130345.60000000001</v>
      </c>
      <c r="E24" s="36">
        <f t="shared" si="0"/>
        <v>100.58811499920901</v>
      </c>
      <c r="F24" s="36">
        <f t="shared" si="1"/>
        <v>100.58811499920901</v>
      </c>
      <c r="G24" s="58">
        <f>SUM(G25:G27)</f>
        <v>95083.1</v>
      </c>
      <c r="H24" s="35">
        <f t="shared" si="2"/>
        <v>137.08598057909344</v>
      </c>
      <c r="I24" s="58">
        <f>SUM(I25:I27)</f>
        <v>1231</v>
      </c>
    </row>
    <row r="25" spans="1:9" ht="27.75" customHeight="1" x14ac:dyDescent="0.2">
      <c r="A25" s="3" t="s">
        <v>134</v>
      </c>
      <c r="B25" s="40">
        <v>86049.5</v>
      </c>
      <c r="C25" s="40">
        <v>86049.5</v>
      </c>
      <c r="D25" s="40">
        <v>86740.1</v>
      </c>
      <c r="E25" s="36">
        <f t="shared" si="0"/>
        <v>100.80256131645157</v>
      </c>
      <c r="F25" s="36">
        <f t="shared" si="1"/>
        <v>100.80256131645157</v>
      </c>
      <c r="G25" s="40">
        <v>56558.6</v>
      </c>
      <c r="H25" s="36">
        <f t="shared" si="2"/>
        <v>153.36323742101115</v>
      </c>
      <c r="I25" s="40">
        <v>912.1</v>
      </c>
    </row>
    <row r="26" spans="1:9" ht="42.75" customHeight="1" x14ac:dyDescent="0.2">
      <c r="A26" s="27" t="s">
        <v>135</v>
      </c>
      <c r="B26" s="40">
        <v>43534</v>
      </c>
      <c r="C26" s="40">
        <v>43534</v>
      </c>
      <c r="D26" s="40">
        <v>43605.5</v>
      </c>
      <c r="E26" s="36">
        <f t="shared" si="0"/>
        <v>100.16423944503148</v>
      </c>
      <c r="F26" s="36">
        <f t="shared" si="1"/>
        <v>100.16423944503148</v>
      </c>
      <c r="G26" s="40">
        <v>38524.5</v>
      </c>
      <c r="H26" s="36">
        <f t="shared" si="2"/>
        <v>113.18900959129905</v>
      </c>
      <c r="I26" s="40">
        <v>318.89999999999998</v>
      </c>
    </row>
    <row r="27" spans="1:9" ht="42.75" customHeight="1" x14ac:dyDescent="0.2">
      <c r="A27" s="27" t="s">
        <v>145</v>
      </c>
      <c r="B27" s="40">
        <v>0</v>
      </c>
      <c r="C27" s="40">
        <v>0</v>
      </c>
      <c r="D27" s="40">
        <v>0</v>
      </c>
      <c r="E27" s="36">
        <v>0</v>
      </c>
      <c r="F27" s="36">
        <v>0</v>
      </c>
      <c r="G27" s="40">
        <v>0</v>
      </c>
      <c r="H27" s="36">
        <v>0</v>
      </c>
      <c r="I27" s="40">
        <v>0</v>
      </c>
    </row>
    <row r="28" spans="1:9" x14ac:dyDescent="0.2">
      <c r="A28" s="3" t="s">
        <v>9</v>
      </c>
      <c r="B28" s="40">
        <v>90</v>
      </c>
      <c r="C28" s="40">
        <v>90</v>
      </c>
      <c r="D28" s="40">
        <v>83.7</v>
      </c>
      <c r="E28" s="36">
        <f t="shared" si="0"/>
        <v>93</v>
      </c>
      <c r="F28" s="36">
        <f t="shared" si="1"/>
        <v>93</v>
      </c>
      <c r="G28" s="40">
        <v>-351.7</v>
      </c>
      <c r="H28" s="36">
        <f t="shared" ref="H28:H37" si="4">$D:$D/$G:$G*100</f>
        <v>-23.798692067102646</v>
      </c>
      <c r="I28" s="40">
        <v>0.7</v>
      </c>
    </row>
    <row r="29" spans="1:9" x14ac:dyDescent="0.2">
      <c r="A29" s="3" t="s">
        <v>10</v>
      </c>
      <c r="B29" s="40">
        <v>196.4</v>
      </c>
      <c r="C29" s="40">
        <v>196.4</v>
      </c>
      <c r="D29" s="40">
        <v>196.4</v>
      </c>
      <c r="E29" s="36">
        <f t="shared" ref="E29:E37" si="5">$D:$D/$B:$B*100</f>
        <v>100</v>
      </c>
      <c r="F29" s="36">
        <f t="shared" ref="F29:F37" si="6">$D:$D/$C:$C*100</f>
        <v>100</v>
      </c>
      <c r="G29" s="40">
        <v>15.2</v>
      </c>
      <c r="H29" s="36">
        <f t="shared" si="4"/>
        <v>1292.1052631578948</v>
      </c>
      <c r="I29" s="40">
        <v>0</v>
      </c>
    </row>
    <row r="30" spans="1:9" ht="25.5" x14ac:dyDescent="0.2">
      <c r="A30" s="3" t="s">
        <v>136</v>
      </c>
      <c r="B30" s="40">
        <v>18506</v>
      </c>
      <c r="C30" s="40">
        <v>18506</v>
      </c>
      <c r="D30" s="40">
        <v>15897.1</v>
      </c>
      <c r="E30" s="36">
        <f t="shared" si="5"/>
        <v>85.902410029179734</v>
      </c>
      <c r="F30" s="36">
        <f t="shared" si="6"/>
        <v>85.902410029179734</v>
      </c>
      <c r="G30" s="40">
        <v>6399.4</v>
      </c>
      <c r="H30" s="36">
        <f t="shared" si="4"/>
        <v>248.41547645091731</v>
      </c>
      <c r="I30" s="40">
        <v>-2505.5</v>
      </c>
    </row>
    <row r="31" spans="1:9" ht="14.25" x14ac:dyDescent="0.2">
      <c r="A31" s="7" t="s">
        <v>137</v>
      </c>
      <c r="B31" s="37">
        <f>SUM(B32+B33)</f>
        <v>30250</v>
      </c>
      <c r="C31" s="37">
        <f>SUM(C32+C33)</f>
        <v>30250</v>
      </c>
      <c r="D31" s="37">
        <f t="shared" ref="D31" si="7">SUM(D32+D33)</f>
        <v>35453.4</v>
      </c>
      <c r="E31" s="35">
        <f t="shared" si="5"/>
        <v>117.20132231404958</v>
      </c>
      <c r="F31" s="35">
        <f t="shared" si="6"/>
        <v>117.20132231404958</v>
      </c>
      <c r="G31" s="37">
        <f t="shared" ref="G31" si="8">SUM(G32+G33)</f>
        <v>30950.400000000001</v>
      </c>
      <c r="H31" s="35">
        <f t="shared" si="4"/>
        <v>114.54908498759305</v>
      </c>
      <c r="I31" s="37">
        <f t="shared" ref="I31" si="9">SUM(I32+I33)</f>
        <v>6519.5999999999995</v>
      </c>
    </row>
    <row r="32" spans="1:9" x14ac:dyDescent="0.2">
      <c r="A32" s="3" t="s">
        <v>11</v>
      </c>
      <c r="B32" s="40">
        <v>18398.7</v>
      </c>
      <c r="C32" s="40">
        <v>18398.7</v>
      </c>
      <c r="D32" s="40">
        <v>22789</v>
      </c>
      <c r="E32" s="36">
        <f t="shared" si="5"/>
        <v>123.86201198997755</v>
      </c>
      <c r="F32" s="36">
        <f t="shared" si="6"/>
        <v>123.86201198997755</v>
      </c>
      <c r="G32" s="40">
        <v>18108</v>
      </c>
      <c r="H32" s="36">
        <f t="shared" si="4"/>
        <v>125.8504528385244</v>
      </c>
      <c r="I32" s="40">
        <v>4855.8999999999996</v>
      </c>
    </row>
    <row r="33" spans="1:9" ht="14.25" x14ac:dyDescent="0.2">
      <c r="A33" s="7" t="s">
        <v>105</v>
      </c>
      <c r="B33" s="37">
        <f t="shared" ref="B33:G33" si="10">SUM(B34:B35)</f>
        <v>11851.3</v>
      </c>
      <c r="C33" s="37">
        <f t="shared" ref="C33" si="11">SUM(C34:C35)</f>
        <v>11851.3</v>
      </c>
      <c r="D33" s="37">
        <f t="shared" si="10"/>
        <v>12664.4</v>
      </c>
      <c r="E33" s="35">
        <f t="shared" si="5"/>
        <v>106.86085070836111</v>
      </c>
      <c r="F33" s="35">
        <f t="shared" si="6"/>
        <v>106.86085070836111</v>
      </c>
      <c r="G33" s="37">
        <f t="shared" si="10"/>
        <v>12842.400000000001</v>
      </c>
      <c r="H33" s="35">
        <f t="shared" si="4"/>
        <v>98.613966236840454</v>
      </c>
      <c r="I33" s="37">
        <f t="shared" ref="I33" si="12">SUM(I34:I35)</f>
        <v>1663.7</v>
      </c>
    </row>
    <row r="34" spans="1:9" x14ac:dyDescent="0.2">
      <c r="A34" s="3" t="s">
        <v>103</v>
      </c>
      <c r="B34" s="40">
        <v>6004.8</v>
      </c>
      <c r="C34" s="40">
        <v>6004.8</v>
      </c>
      <c r="D34" s="40">
        <v>5749.5</v>
      </c>
      <c r="E34" s="36">
        <f t="shared" si="5"/>
        <v>95.748401278976814</v>
      </c>
      <c r="F34" s="36">
        <f t="shared" si="6"/>
        <v>95.748401278976814</v>
      </c>
      <c r="G34" s="40">
        <v>6624.6</v>
      </c>
      <c r="H34" s="36">
        <f t="shared" si="4"/>
        <v>86.790145820124991</v>
      </c>
      <c r="I34" s="40">
        <v>442.8</v>
      </c>
    </row>
    <row r="35" spans="1:9" x14ac:dyDescent="0.2">
      <c r="A35" s="3" t="s">
        <v>104</v>
      </c>
      <c r="B35" s="40">
        <v>5846.5</v>
      </c>
      <c r="C35" s="40">
        <v>5846.5</v>
      </c>
      <c r="D35" s="40">
        <v>6914.9</v>
      </c>
      <c r="E35" s="36">
        <f t="shared" si="5"/>
        <v>118.2741811340118</v>
      </c>
      <c r="F35" s="36">
        <f t="shared" si="6"/>
        <v>118.2741811340118</v>
      </c>
      <c r="G35" s="40">
        <v>6217.8</v>
      </c>
      <c r="H35" s="36">
        <f t="shared" si="4"/>
        <v>111.21136093151918</v>
      </c>
      <c r="I35" s="40">
        <v>1220.9000000000001</v>
      </c>
    </row>
    <row r="36" spans="1:9" ht="14.25" x14ac:dyDescent="0.2">
      <c r="A36" s="5" t="s">
        <v>12</v>
      </c>
      <c r="B36" s="58">
        <f>SUM(B37,B39,B40)</f>
        <v>19905</v>
      </c>
      <c r="C36" s="58">
        <f>SUM(C37,C39,C40)</f>
        <v>19905</v>
      </c>
      <c r="D36" s="58">
        <f t="shared" ref="D36" si="13">SUM(D37,D39,D40)</f>
        <v>22063.200000000001</v>
      </c>
      <c r="E36" s="35">
        <f t="shared" si="5"/>
        <v>110.84250188394876</v>
      </c>
      <c r="F36" s="35">
        <f t="shared" si="6"/>
        <v>110.84250188394876</v>
      </c>
      <c r="G36" s="58">
        <f>SUM(G37,G39,G40)</f>
        <v>14630</v>
      </c>
      <c r="H36" s="35">
        <f t="shared" si="4"/>
        <v>150.80792891319209</v>
      </c>
      <c r="I36" s="58">
        <f t="shared" ref="I36" si="14">SUM(I37,I39,I40)</f>
        <v>3146.5</v>
      </c>
    </row>
    <row r="37" spans="1:9" ht="24.75" customHeight="1" x14ac:dyDescent="0.2">
      <c r="A37" s="3" t="s">
        <v>13</v>
      </c>
      <c r="B37" s="40">
        <v>19700</v>
      </c>
      <c r="C37" s="40">
        <v>19700</v>
      </c>
      <c r="D37" s="40">
        <v>21858.2</v>
      </c>
      <c r="E37" s="36">
        <f t="shared" si="5"/>
        <v>110.95532994923857</v>
      </c>
      <c r="F37" s="36">
        <f t="shared" si="6"/>
        <v>110.95532994923857</v>
      </c>
      <c r="G37" s="40">
        <v>14586.2</v>
      </c>
      <c r="H37" s="36">
        <f t="shared" si="4"/>
        <v>149.85534272120222</v>
      </c>
      <c r="I37" s="40">
        <v>3146.5</v>
      </c>
    </row>
    <row r="38" spans="1:9" ht="12.75" hidden="1" customHeight="1" x14ac:dyDescent="0.2">
      <c r="A38" s="4" t="s">
        <v>91</v>
      </c>
      <c r="B38" s="40"/>
      <c r="C38" s="40"/>
      <c r="D38" s="40"/>
      <c r="E38" s="36"/>
      <c r="F38" s="36"/>
      <c r="G38" s="40"/>
      <c r="H38" s="36"/>
      <c r="I38" s="40"/>
    </row>
    <row r="39" spans="1:9" ht="27" customHeight="1" x14ac:dyDescent="0.2">
      <c r="A39" s="3" t="s">
        <v>14</v>
      </c>
      <c r="B39" s="40">
        <v>205</v>
      </c>
      <c r="C39" s="40">
        <v>205</v>
      </c>
      <c r="D39" s="40">
        <v>205</v>
      </c>
      <c r="E39" s="36">
        <f>$D:$D/$B:$B*100</f>
        <v>100</v>
      </c>
      <c r="F39" s="36">
        <f>$D:$D/$C:$C*100</f>
        <v>100</v>
      </c>
      <c r="G39" s="40">
        <v>15</v>
      </c>
      <c r="H39" s="36">
        <f>$D:$D/$G:$G*100</f>
        <v>1366.6666666666665</v>
      </c>
      <c r="I39" s="40">
        <v>0</v>
      </c>
    </row>
    <row r="40" spans="1:9" ht="72" customHeight="1" x14ac:dyDescent="0.2">
      <c r="A40" s="3" t="s">
        <v>139</v>
      </c>
      <c r="B40" s="40">
        <v>0</v>
      </c>
      <c r="C40" s="40">
        <v>0</v>
      </c>
      <c r="D40" s="40">
        <v>0</v>
      </c>
      <c r="E40" s="36">
        <v>0</v>
      </c>
      <c r="F40" s="36">
        <v>0</v>
      </c>
      <c r="G40" s="40">
        <v>28.8</v>
      </c>
      <c r="H40" s="36">
        <f>$D:$D/$G:$G*100</f>
        <v>0</v>
      </c>
      <c r="I40" s="40">
        <v>0</v>
      </c>
    </row>
    <row r="41" spans="1:9" ht="25.5" x14ac:dyDescent="0.2">
      <c r="A41" s="7" t="s">
        <v>15</v>
      </c>
      <c r="B41" s="58">
        <f>$42:$42+$43:$43</f>
        <v>0</v>
      </c>
      <c r="C41" s="58">
        <f>$42:$42+$43:$43</f>
        <v>0</v>
      </c>
      <c r="D41" s="58">
        <f>$42:$42+$43:$43</f>
        <v>0</v>
      </c>
      <c r="E41" s="35">
        <v>0</v>
      </c>
      <c r="F41" s="35">
        <v>0</v>
      </c>
      <c r="G41" s="58">
        <f>$42:$42+$43:$43</f>
        <v>0</v>
      </c>
      <c r="H41" s="35">
        <v>0</v>
      </c>
      <c r="I41" s="58">
        <f>$42:$42+$43:$43</f>
        <v>0</v>
      </c>
    </row>
    <row r="42" spans="1:9" ht="25.5" x14ac:dyDescent="0.2">
      <c r="A42" s="3" t="s">
        <v>16</v>
      </c>
      <c r="B42" s="40">
        <v>0</v>
      </c>
      <c r="C42" s="40">
        <v>0</v>
      </c>
      <c r="D42" s="40">
        <v>0</v>
      </c>
      <c r="E42" s="36">
        <v>0</v>
      </c>
      <c r="F42" s="36">
        <v>0</v>
      </c>
      <c r="G42" s="40">
        <v>0</v>
      </c>
      <c r="H42" s="36">
        <v>0</v>
      </c>
      <c r="I42" s="40">
        <v>0</v>
      </c>
    </row>
    <row r="43" spans="1:9" ht="25.5" x14ac:dyDescent="0.2">
      <c r="A43" s="3" t="s">
        <v>17</v>
      </c>
      <c r="B43" s="40">
        <v>0</v>
      </c>
      <c r="C43" s="40">
        <v>0</v>
      </c>
      <c r="D43" s="40">
        <v>0</v>
      </c>
      <c r="E43" s="36">
        <v>0</v>
      </c>
      <c r="F43" s="36">
        <v>0</v>
      </c>
      <c r="G43" s="40">
        <v>0</v>
      </c>
      <c r="H43" s="36">
        <v>0</v>
      </c>
      <c r="I43" s="40">
        <v>0</v>
      </c>
    </row>
    <row r="44" spans="1:9" ht="38.25" x14ac:dyDescent="0.2">
      <c r="A44" s="7" t="s">
        <v>18</v>
      </c>
      <c r="B44" s="58">
        <f>SUM(B45:B52)</f>
        <v>112112.19999999998</v>
      </c>
      <c r="C44" s="58">
        <f t="shared" ref="C44:D44" si="15">SUM(C45:C52)</f>
        <v>112112.19999999998</v>
      </c>
      <c r="D44" s="58">
        <f t="shared" si="15"/>
        <v>116995.49999999999</v>
      </c>
      <c r="E44" s="35">
        <f>$D:$D/$B:$B*100</f>
        <v>104.35572578185068</v>
      </c>
      <c r="F44" s="35">
        <f>$D:$D/$B:$B*100</f>
        <v>104.35572578185068</v>
      </c>
      <c r="G44" s="58">
        <f t="shared" ref="G44:I44" si="16">SUM(G45:G52)</f>
        <v>100167.09999999998</v>
      </c>
      <c r="H44" s="35">
        <f>$D:$D/$B:$B*100</f>
        <v>104.35572578185068</v>
      </c>
      <c r="I44" s="58">
        <f t="shared" si="16"/>
        <v>10267</v>
      </c>
    </row>
    <row r="45" spans="1:9" ht="51" x14ac:dyDescent="0.2">
      <c r="A45" s="4" t="s">
        <v>156</v>
      </c>
      <c r="B45" s="40">
        <v>160.9</v>
      </c>
      <c r="C45" s="40">
        <v>160.9</v>
      </c>
      <c r="D45" s="40">
        <v>160.9</v>
      </c>
      <c r="E45" s="36">
        <f>$D:$D/$B:$B*100</f>
        <v>100</v>
      </c>
      <c r="F45" s="36">
        <f>$D:$D/$C:$C*100</f>
        <v>100</v>
      </c>
      <c r="G45" s="40">
        <v>140</v>
      </c>
      <c r="H45" s="36">
        <f>$D:$D/$G:$G*100</f>
        <v>114.92857142857143</v>
      </c>
      <c r="I45" s="40">
        <v>0</v>
      </c>
    </row>
    <row r="46" spans="1:9" ht="76.5" x14ac:dyDescent="0.2">
      <c r="A46" s="4" t="s">
        <v>85</v>
      </c>
      <c r="B46" s="40">
        <v>73600</v>
      </c>
      <c r="C46" s="40">
        <v>73600</v>
      </c>
      <c r="D46" s="40">
        <v>79519.3</v>
      </c>
      <c r="E46" s="36">
        <f>$D:$D/$B:$B*100</f>
        <v>108.04252717391304</v>
      </c>
      <c r="F46" s="36">
        <f>$D:$D/$C:$C*100</f>
        <v>108.04252717391304</v>
      </c>
      <c r="G46" s="40">
        <v>68541.3</v>
      </c>
      <c r="H46" s="36">
        <f>$D:$D/$G:$G*100</f>
        <v>116.01662063602529</v>
      </c>
      <c r="I46" s="40">
        <v>7471.7</v>
      </c>
    </row>
    <row r="47" spans="1:9" ht="38.25" x14ac:dyDescent="0.2">
      <c r="A47" s="3" t="s">
        <v>109</v>
      </c>
      <c r="B47" s="40">
        <v>16800</v>
      </c>
      <c r="C47" s="40">
        <v>16800</v>
      </c>
      <c r="D47" s="40">
        <v>17396.5</v>
      </c>
      <c r="E47" s="36">
        <f>$D:$D/$B:$B*100</f>
        <v>103.55059523809524</v>
      </c>
      <c r="F47" s="36">
        <f>$D:$D/$C:$C*100</f>
        <v>103.55059523809524</v>
      </c>
      <c r="G47" s="40">
        <v>20069.2</v>
      </c>
      <c r="H47" s="36">
        <f>$D:$D/$G:$G*100</f>
        <v>86.682578279154114</v>
      </c>
      <c r="I47" s="40">
        <v>1717.1</v>
      </c>
    </row>
    <row r="48" spans="1:9" ht="89.25" x14ac:dyDescent="0.2">
      <c r="A48" s="3" t="s">
        <v>149</v>
      </c>
      <c r="B48" s="40">
        <v>0</v>
      </c>
      <c r="C48" s="40">
        <v>0</v>
      </c>
      <c r="D48" s="40">
        <v>0.2</v>
      </c>
      <c r="E48" s="36">
        <v>0</v>
      </c>
      <c r="F48" s="36">
        <v>0</v>
      </c>
      <c r="G48" s="40">
        <v>0.2</v>
      </c>
      <c r="H48" s="36">
        <v>0</v>
      </c>
      <c r="I48" s="40">
        <v>0.2</v>
      </c>
    </row>
    <row r="49" spans="1:9" ht="19.5" customHeight="1" x14ac:dyDescent="0.2">
      <c r="A49" s="3" t="s">
        <v>19</v>
      </c>
      <c r="B49" s="40">
        <v>9.4</v>
      </c>
      <c r="C49" s="40">
        <v>9.4</v>
      </c>
      <c r="D49" s="40">
        <v>9.4</v>
      </c>
      <c r="E49" s="36">
        <f>$D:$D/$B:$B*100</f>
        <v>100</v>
      </c>
      <c r="F49" s="36">
        <f>$D:$D/$C:$C*100</f>
        <v>100</v>
      </c>
      <c r="G49" s="40">
        <v>14.9</v>
      </c>
      <c r="H49" s="36">
        <f>$D:$D/$G:$G*100</f>
        <v>63.087248322147651</v>
      </c>
      <c r="I49" s="40">
        <v>0</v>
      </c>
    </row>
    <row r="50" spans="1:9" ht="46.5" customHeight="1" x14ac:dyDescent="0.2">
      <c r="A50" s="4" t="s">
        <v>80</v>
      </c>
      <c r="B50" s="40">
        <v>16883.900000000001</v>
      </c>
      <c r="C50" s="40">
        <v>16883.900000000001</v>
      </c>
      <c r="D50" s="40">
        <v>15302.6</v>
      </c>
      <c r="E50" s="36">
        <f>$D:$D/$B:$B*100</f>
        <v>90.634272887188388</v>
      </c>
      <c r="F50" s="36">
        <f>$D:$D/$C:$C*100</f>
        <v>90.634272887188388</v>
      </c>
      <c r="G50" s="40">
        <v>9524.9</v>
      </c>
      <c r="H50" s="36">
        <f>$D:$D/$G:$G*100</f>
        <v>160.65890455542842</v>
      </c>
      <c r="I50" s="40">
        <v>562.5</v>
      </c>
    </row>
    <row r="51" spans="1:9" ht="119.25" customHeight="1" x14ac:dyDescent="0.2">
      <c r="A51" s="4" t="s">
        <v>150</v>
      </c>
      <c r="B51" s="40">
        <v>1965</v>
      </c>
      <c r="C51" s="40">
        <v>1965</v>
      </c>
      <c r="D51" s="40">
        <v>1926.9</v>
      </c>
      <c r="E51" s="36">
        <f>$D:$D/$B:$B*100</f>
        <v>98.061068702290072</v>
      </c>
      <c r="F51" s="36">
        <f>$D:$D/$C:$C*100</f>
        <v>98.061068702290072</v>
      </c>
      <c r="G51" s="40">
        <v>695.4</v>
      </c>
      <c r="H51" s="36">
        <f>$D:$D/$G:$G*100</f>
        <v>277.09232096635031</v>
      </c>
      <c r="I51" s="40">
        <v>281.39999999999998</v>
      </c>
    </row>
    <row r="52" spans="1:9" ht="120.75" customHeight="1" x14ac:dyDescent="0.2">
      <c r="A52" s="3" t="s">
        <v>151</v>
      </c>
      <c r="B52" s="40">
        <v>2693</v>
      </c>
      <c r="C52" s="40">
        <v>2693</v>
      </c>
      <c r="D52" s="40">
        <v>2679.7</v>
      </c>
      <c r="E52" s="36">
        <f>$D:$D/$B:$B*100</f>
        <v>99.506126995915338</v>
      </c>
      <c r="F52" s="36">
        <f>$D:$D/$C:$C*100</f>
        <v>99.506126995915338</v>
      </c>
      <c r="G52" s="40">
        <v>1181.2</v>
      </c>
      <c r="H52" s="36">
        <f>$D:$D/$G:$G*100</f>
        <v>226.86251269895021</v>
      </c>
      <c r="I52" s="40">
        <v>234.1</v>
      </c>
    </row>
    <row r="53" spans="1:9" ht="25.5" x14ac:dyDescent="0.2">
      <c r="A53" s="53" t="s">
        <v>20</v>
      </c>
      <c r="B53" s="37">
        <v>6390.9</v>
      </c>
      <c r="C53" s="37">
        <v>6390.9</v>
      </c>
      <c r="D53" s="37">
        <v>6716.7</v>
      </c>
      <c r="E53" s="35">
        <f>$D:$D/$B:$B*100</f>
        <v>105.09787353893817</v>
      </c>
      <c r="F53" s="35">
        <f>$D:$D/$C:$C*100</f>
        <v>105.09787353893817</v>
      </c>
      <c r="G53" s="37">
        <v>9661.7999999999993</v>
      </c>
      <c r="H53" s="35">
        <f>$D:$D/$G:$G*100</f>
        <v>69.518102216978207</v>
      </c>
      <c r="I53" s="37">
        <v>714</v>
      </c>
    </row>
    <row r="54" spans="1:9" ht="25.5" x14ac:dyDescent="0.2">
      <c r="A54" s="30" t="s">
        <v>86</v>
      </c>
      <c r="B54" s="37">
        <v>0</v>
      </c>
      <c r="C54" s="37">
        <v>0</v>
      </c>
      <c r="D54" s="37">
        <v>0</v>
      </c>
      <c r="E54" s="35">
        <v>0</v>
      </c>
      <c r="F54" s="35">
        <v>0</v>
      </c>
      <c r="G54" s="37">
        <v>0</v>
      </c>
      <c r="H54" s="35">
        <v>0</v>
      </c>
      <c r="I54" s="37">
        <v>0</v>
      </c>
    </row>
    <row r="55" spans="1:9" ht="51" x14ac:dyDescent="0.2">
      <c r="A55" s="30" t="s">
        <v>102</v>
      </c>
      <c r="B55" s="37">
        <v>527</v>
      </c>
      <c r="C55" s="37">
        <v>527</v>
      </c>
      <c r="D55" s="37">
        <v>599.5</v>
      </c>
      <c r="E55" s="35">
        <f>$D:$D/$B:$B*100</f>
        <v>113.75711574952561</v>
      </c>
      <c r="F55" s="35">
        <f>$D:$D/$C:$C*100</f>
        <v>113.75711574952561</v>
      </c>
      <c r="G55" s="37">
        <v>532.4</v>
      </c>
      <c r="H55" s="35">
        <f>$D:$D/$G:$G*100</f>
        <v>112.60330578512396</v>
      </c>
      <c r="I55" s="37">
        <v>95.1</v>
      </c>
    </row>
    <row r="56" spans="1:9" ht="25.5" x14ac:dyDescent="0.2">
      <c r="A56" s="30" t="s">
        <v>87</v>
      </c>
      <c r="B56" s="37">
        <v>1338.7</v>
      </c>
      <c r="C56" s="37">
        <v>1338.7</v>
      </c>
      <c r="D56" s="37">
        <v>1488.7</v>
      </c>
      <c r="E56" s="35">
        <f>$D:$D/$B:$B*100</f>
        <v>111.20490027638755</v>
      </c>
      <c r="F56" s="35">
        <f>$D:$D/$C:$C*100</f>
        <v>111.20490027638755</v>
      </c>
      <c r="G56" s="37">
        <v>2469.6</v>
      </c>
      <c r="H56" s="35">
        <f>$D:$D/$G:$G*100</f>
        <v>60.28101716877228</v>
      </c>
      <c r="I56" s="37">
        <v>148.9</v>
      </c>
    </row>
    <row r="57" spans="1:9" ht="25.5" x14ac:dyDescent="0.2">
      <c r="A57" s="7" t="s">
        <v>21</v>
      </c>
      <c r="B57" s="58">
        <f>SUM(B58,B59,B62)</f>
        <v>24772.6</v>
      </c>
      <c r="C57" s="58">
        <f t="shared" ref="C57:D57" si="17">SUM(C58,C59,C62)</f>
        <v>24772.6</v>
      </c>
      <c r="D57" s="58">
        <f t="shared" si="17"/>
        <v>30744.6</v>
      </c>
      <c r="E57" s="35">
        <f>$D:$D/$B:$B*100</f>
        <v>124.1072798172174</v>
      </c>
      <c r="F57" s="35">
        <f>$D:$D/$C:$C*100</f>
        <v>124.1072798172174</v>
      </c>
      <c r="G57" s="58">
        <f>SUM(G59,G62)</f>
        <v>29296.400000000001</v>
      </c>
      <c r="H57" s="35">
        <f>$D:$D/$G:$G*100</f>
        <v>104.94326948020915</v>
      </c>
      <c r="I57" s="58">
        <f>SUM(I59,I62)</f>
        <v>7226</v>
      </c>
    </row>
    <row r="58" spans="1:9" ht="30" customHeight="1" x14ac:dyDescent="0.2">
      <c r="A58" s="3" t="s">
        <v>148</v>
      </c>
      <c r="B58" s="59">
        <v>0</v>
      </c>
      <c r="C58" s="59">
        <v>0</v>
      </c>
      <c r="D58" s="59">
        <v>0</v>
      </c>
      <c r="E58" s="36">
        <v>0</v>
      </c>
      <c r="F58" s="36">
        <v>0</v>
      </c>
      <c r="G58" s="59">
        <v>0</v>
      </c>
      <c r="H58" s="36">
        <v>0</v>
      </c>
      <c r="I58" s="59">
        <v>0</v>
      </c>
    </row>
    <row r="59" spans="1:9" ht="30" customHeight="1" x14ac:dyDescent="0.2">
      <c r="A59" s="3" t="s">
        <v>162</v>
      </c>
      <c r="B59" s="59">
        <f>SUM(B60:B61)</f>
        <v>22572.6</v>
      </c>
      <c r="C59" s="59">
        <f t="shared" ref="C59:D59" si="18">SUM(C60:C61)</f>
        <v>22572.6</v>
      </c>
      <c r="D59" s="59">
        <f t="shared" si="18"/>
        <v>28421.599999999999</v>
      </c>
      <c r="E59" s="36">
        <f>$D:$D/$B:$B*100</f>
        <v>125.91194634202529</v>
      </c>
      <c r="F59" s="36">
        <f>$D:$D/$C:$C*100</f>
        <v>125.91194634202529</v>
      </c>
      <c r="G59" s="59">
        <f t="shared" ref="G59" si="19">SUM(G60:G61)</f>
        <v>23466.2</v>
      </c>
      <c r="H59" s="36">
        <f>$D:$D/$G:$G*100</f>
        <v>121.11718130758283</v>
      </c>
      <c r="I59" s="59">
        <f t="shared" ref="I59" si="20">SUM(I60:I61)</f>
        <v>7066.6</v>
      </c>
    </row>
    <row r="60" spans="1:9" ht="38.25" x14ac:dyDescent="0.2">
      <c r="A60" s="49" t="s">
        <v>22</v>
      </c>
      <c r="B60" s="60">
        <v>22506</v>
      </c>
      <c r="C60" s="60">
        <v>22506</v>
      </c>
      <c r="D60" s="60">
        <v>28355</v>
      </c>
      <c r="E60" s="52">
        <f>$D:$D/$B:$B*100</f>
        <v>125.98862525548742</v>
      </c>
      <c r="F60" s="52">
        <f>$D:$D/$C:$C*100</f>
        <v>125.98862525548742</v>
      </c>
      <c r="G60" s="60">
        <v>23466.2</v>
      </c>
      <c r="H60" s="52">
        <f>$D:$D/$G:$G*100</f>
        <v>120.83336884540317</v>
      </c>
      <c r="I60" s="60">
        <v>7066.6</v>
      </c>
    </row>
    <row r="61" spans="1:9" ht="42" customHeight="1" x14ac:dyDescent="0.2">
      <c r="A61" s="49" t="s">
        <v>161</v>
      </c>
      <c r="B61" s="60">
        <v>66.599999999999994</v>
      </c>
      <c r="C61" s="60">
        <v>66.599999999999994</v>
      </c>
      <c r="D61" s="60">
        <v>66.599999999999994</v>
      </c>
      <c r="E61" s="52">
        <v>0</v>
      </c>
      <c r="F61" s="52">
        <v>0</v>
      </c>
      <c r="G61" s="60">
        <v>0</v>
      </c>
      <c r="H61" s="52">
        <v>0</v>
      </c>
      <c r="I61" s="60">
        <v>0</v>
      </c>
    </row>
    <row r="62" spans="1:9" ht="14.25" customHeight="1" x14ac:dyDescent="0.2">
      <c r="A62" s="3" t="s">
        <v>23</v>
      </c>
      <c r="B62" s="40">
        <v>2200</v>
      </c>
      <c r="C62" s="40">
        <v>2200</v>
      </c>
      <c r="D62" s="40">
        <v>2323</v>
      </c>
      <c r="E62" s="36">
        <f t="shared" ref="E62:E67" si="21">$D:$D/$B:$B*100</f>
        <v>105.59090909090909</v>
      </c>
      <c r="F62" s="36">
        <f t="shared" ref="F62:F67" si="22">$D:$D/$C:$C*100</f>
        <v>105.59090909090909</v>
      </c>
      <c r="G62" s="40">
        <v>5830.2</v>
      </c>
      <c r="H62" s="36">
        <f t="shared" ref="H62:H67" si="23">$D:$D/$G:$G*100</f>
        <v>39.844259202085688</v>
      </c>
      <c r="I62" s="40">
        <v>159.4</v>
      </c>
    </row>
    <row r="63" spans="1:9" ht="14.25" x14ac:dyDescent="0.2">
      <c r="A63" s="53" t="s">
        <v>24</v>
      </c>
      <c r="B63" s="58">
        <f>SUM(B64:B88)</f>
        <v>5497.6000000000013</v>
      </c>
      <c r="C63" s="58">
        <f>SUM(C64:C88)</f>
        <v>5497.6000000000013</v>
      </c>
      <c r="D63" s="58">
        <f>SUM(D64:D88)</f>
        <v>5585.3999999999987</v>
      </c>
      <c r="E63" s="35">
        <f t="shared" si="21"/>
        <v>101.59706053550637</v>
      </c>
      <c r="F63" s="35">
        <f t="shared" si="22"/>
        <v>101.59706053550637</v>
      </c>
      <c r="G63" s="58">
        <f>SUM(G64:G88)</f>
        <v>3484.7999999999997</v>
      </c>
      <c r="H63" s="35">
        <f t="shared" si="23"/>
        <v>160.27892561983467</v>
      </c>
      <c r="I63" s="58">
        <f>SUM(I64:I88)</f>
        <v>901.39999999999986</v>
      </c>
    </row>
    <row r="64" spans="1:9" ht="63.75" x14ac:dyDescent="0.2">
      <c r="A64" s="3" t="s">
        <v>124</v>
      </c>
      <c r="B64" s="59">
        <v>62</v>
      </c>
      <c r="C64" s="59">
        <v>62</v>
      </c>
      <c r="D64" s="59">
        <v>59.4</v>
      </c>
      <c r="E64" s="36">
        <f t="shared" si="21"/>
        <v>95.806451612903217</v>
      </c>
      <c r="F64" s="36">
        <f t="shared" si="22"/>
        <v>95.806451612903217</v>
      </c>
      <c r="G64" s="59">
        <v>42.5</v>
      </c>
      <c r="H64" s="36">
        <f t="shared" si="23"/>
        <v>139.76470588235296</v>
      </c>
      <c r="I64" s="59">
        <v>4.2</v>
      </c>
    </row>
    <row r="65" spans="1:9" ht="107.25" customHeight="1" x14ac:dyDescent="0.2">
      <c r="A65" s="3" t="s">
        <v>114</v>
      </c>
      <c r="B65" s="40">
        <v>352</v>
      </c>
      <c r="C65" s="40">
        <v>352</v>
      </c>
      <c r="D65" s="40">
        <v>372.9</v>
      </c>
      <c r="E65" s="36">
        <f t="shared" si="21"/>
        <v>105.9375</v>
      </c>
      <c r="F65" s="36">
        <f t="shared" si="22"/>
        <v>105.9375</v>
      </c>
      <c r="G65" s="40">
        <v>326.89999999999998</v>
      </c>
      <c r="H65" s="36">
        <f t="shared" si="23"/>
        <v>114.07158152340165</v>
      </c>
      <c r="I65" s="40">
        <v>27.8</v>
      </c>
    </row>
    <row r="66" spans="1:9" ht="87" customHeight="1" x14ac:dyDescent="0.2">
      <c r="A66" s="3" t="s">
        <v>130</v>
      </c>
      <c r="B66" s="40">
        <v>460.7</v>
      </c>
      <c r="C66" s="40">
        <v>460.7</v>
      </c>
      <c r="D66" s="40">
        <v>417.5</v>
      </c>
      <c r="E66" s="36">
        <f t="shared" si="21"/>
        <v>90.622965053179954</v>
      </c>
      <c r="F66" s="36">
        <f t="shared" si="22"/>
        <v>90.622965053179954</v>
      </c>
      <c r="G66" s="40">
        <v>56.1</v>
      </c>
      <c r="H66" s="36">
        <f t="shared" si="23"/>
        <v>744.20677361853825</v>
      </c>
      <c r="I66" s="40">
        <v>3.5</v>
      </c>
    </row>
    <row r="67" spans="1:9" ht="94.5" customHeight="1" x14ac:dyDescent="0.2">
      <c r="A67" s="3" t="s">
        <v>129</v>
      </c>
      <c r="B67" s="40">
        <v>10</v>
      </c>
      <c r="C67" s="40">
        <v>10</v>
      </c>
      <c r="D67" s="40">
        <v>9.8000000000000007</v>
      </c>
      <c r="E67" s="36">
        <f t="shared" si="21"/>
        <v>98.000000000000014</v>
      </c>
      <c r="F67" s="36">
        <f t="shared" si="22"/>
        <v>98.000000000000014</v>
      </c>
      <c r="G67" s="40">
        <v>273.3</v>
      </c>
      <c r="H67" s="36">
        <f t="shared" si="23"/>
        <v>3.5858031467252105</v>
      </c>
      <c r="I67" s="40">
        <v>0</v>
      </c>
    </row>
    <row r="68" spans="1:9" ht="94.5" customHeight="1" x14ac:dyDescent="0.2">
      <c r="A68" s="4" t="s">
        <v>142</v>
      </c>
      <c r="B68" s="40">
        <v>0</v>
      </c>
      <c r="C68" s="40">
        <v>0</v>
      </c>
      <c r="D68" s="40">
        <v>0</v>
      </c>
      <c r="E68" s="36">
        <v>0</v>
      </c>
      <c r="F68" s="36">
        <v>0</v>
      </c>
      <c r="G68" s="40">
        <v>0</v>
      </c>
      <c r="H68" s="36">
        <v>0</v>
      </c>
      <c r="I68" s="40">
        <v>0</v>
      </c>
    </row>
    <row r="69" spans="1:9" ht="85.5" customHeight="1" x14ac:dyDescent="0.2">
      <c r="A69" s="4" t="s">
        <v>127</v>
      </c>
      <c r="B69" s="40">
        <v>0</v>
      </c>
      <c r="C69" s="40">
        <v>0</v>
      </c>
      <c r="D69" s="40">
        <v>0</v>
      </c>
      <c r="E69" s="36">
        <v>0</v>
      </c>
      <c r="F69" s="36">
        <v>0</v>
      </c>
      <c r="G69" s="40">
        <v>0</v>
      </c>
      <c r="H69" s="36">
        <v>0</v>
      </c>
      <c r="I69" s="40">
        <v>0</v>
      </c>
    </row>
    <row r="70" spans="1:9" ht="84.75" customHeight="1" x14ac:dyDescent="0.2">
      <c r="A70" s="4" t="s">
        <v>143</v>
      </c>
      <c r="B70" s="40">
        <v>0</v>
      </c>
      <c r="C70" s="40">
        <v>0</v>
      </c>
      <c r="D70" s="40">
        <v>0</v>
      </c>
      <c r="E70" s="36">
        <v>0</v>
      </c>
      <c r="F70" s="36">
        <v>0</v>
      </c>
      <c r="G70" s="40">
        <v>0</v>
      </c>
      <c r="H70" s="36">
        <v>0</v>
      </c>
      <c r="I70" s="40">
        <v>0</v>
      </c>
    </row>
    <row r="71" spans="1:9" ht="106.5" customHeight="1" x14ac:dyDescent="0.2">
      <c r="A71" s="4" t="s">
        <v>115</v>
      </c>
      <c r="B71" s="40">
        <v>250</v>
      </c>
      <c r="C71" s="40">
        <v>250</v>
      </c>
      <c r="D71" s="40">
        <v>288.2</v>
      </c>
      <c r="E71" s="36">
        <f>$D:$D/$B:$B*100</f>
        <v>115.28</v>
      </c>
      <c r="F71" s="36">
        <f>$D:$D/$C:$C*100</f>
        <v>115.28</v>
      </c>
      <c r="G71" s="40">
        <v>182.4</v>
      </c>
      <c r="H71" s="36">
        <f>$D:$D/$G:$G*100</f>
        <v>158.00438596491227</v>
      </c>
      <c r="I71" s="40">
        <v>40</v>
      </c>
    </row>
    <row r="72" spans="1:9" ht="118.5" customHeight="1" x14ac:dyDescent="0.2">
      <c r="A72" s="3" t="s">
        <v>116</v>
      </c>
      <c r="B72" s="40">
        <v>10</v>
      </c>
      <c r="C72" s="40">
        <v>10</v>
      </c>
      <c r="D72" s="40">
        <v>13.6</v>
      </c>
      <c r="E72" s="36">
        <f>$D:$D/$B:$B*100</f>
        <v>136</v>
      </c>
      <c r="F72" s="36">
        <f>$D:$D/$C:$C*100</f>
        <v>136</v>
      </c>
      <c r="G72" s="40">
        <v>7.4</v>
      </c>
      <c r="H72" s="36">
        <f>$D:$D/$G:$G*100</f>
        <v>183.78378378378378</v>
      </c>
      <c r="I72" s="40">
        <v>1.6</v>
      </c>
    </row>
    <row r="73" spans="1:9" ht="96" customHeight="1" x14ac:dyDescent="0.2">
      <c r="A73" s="3" t="s">
        <v>140</v>
      </c>
      <c r="B73" s="40">
        <v>0</v>
      </c>
      <c r="C73" s="40">
        <v>0</v>
      </c>
      <c r="D73" s="40">
        <v>0</v>
      </c>
      <c r="E73" s="36">
        <v>0</v>
      </c>
      <c r="F73" s="36">
        <v>0</v>
      </c>
      <c r="G73" s="40">
        <v>0</v>
      </c>
      <c r="H73" s="36">
        <v>0</v>
      </c>
      <c r="I73" s="40">
        <v>0</v>
      </c>
    </row>
    <row r="74" spans="1:9" ht="97.5" customHeight="1" x14ac:dyDescent="0.2">
      <c r="A74" s="3" t="s">
        <v>128</v>
      </c>
      <c r="B74" s="40">
        <v>7</v>
      </c>
      <c r="C74" s="40">
        <v>7</v>
      </c>
      <c r="D74" s="40">
        <v>6.9</v>
      </c>
      <c r="E74" s="36">
        <f>$D:$D/$B:$B*100</f>
        <v>98.571428571428584</v>
      </c>
      <c r="F74" s="36">
        <f>$D:$D/$C:$C*100</f>
        <v>98.571428571428584</v>
      </c>
      <c r="G74" s="40">
        <v>11.5</v>
      </c>
      <c r="H74" s="36">
        <f>$D:$D/$G:$G*100</f>
        <v>60</v>
      </c>
      <c r="I74" s="40">
        <v>0</v>
      </c>
    </row>
    <row r="75" spans="1:9" ht="114.75" customHeight="1" x14ac:dyDescent="0.2">
      <c r="A75" s="3" t="s">
        <v>144</v>
      </c>
      <c r="B75" s="40">
        <v>0</v>
      </c>
      <c r="C75" s="40">
        <v>0</v>
      </c>
      <c r="D75" s="40">
        <v>0</v>
      </c>
      <c r="E75" s="36">
        <v>0</v>
      </c>
      <c r="F75" s="36">
        <v>0</v>
      </c>
      <c r="G75" s="40">
        <v>0</v>
      </c>
      <c r="H75" s="36">
        <v>0</v>
      </c>
      <c r="I75" s="40">
        <v>0</v>
      </c>
    </row>
    <row r="76" spans="1:9" ht="90" customHeight="1" x14ac:dyDescent="0.2">
      <c r="A76" s="3" t="s">
        <v>131</v>
      </c>
      <c r="B76" s="40">
        <v>266.5</v>
      </c>
      <c r="C76" s="40">
        <v>266.5</v>
      </c>
      <c r="D76" s="40">
        <v>361.9</v>
      </c>
      <c r="E76" s="36">
        <f>$D:$D/$B:$B*100</f>
        <v>135.79737335834895</v>
      </c>
      <c r="F76" s="36">
        <f>$D:$D/$C:$C*100</f>
        <v>135.79737335834895</v>
      </c>
      <c r="G76" s="40">
        <v>387.5</v>
      </c>
      <c r="H76" s="36">
        <f>$D:$D/$G:$G*100</f>
        <v>93.393548387096772</v>
      </c>
      <c r="I76" s="40">
        <v>102</v>
      </c>
    </row>
    <row r="77" spans="1:9" ht="91.5" customHeight="1" x14ac:dyDescent="0.2">
      <c r="A77" s="3" t="s">
        <v>117</v>
      </c>
      <c r="B77" s="40">
        <v>1328.4</v>
      </c>
      <c r="C77" s="40">
        <v>1328.4</v>
      </c>
      <c r="D77" s="40">
        <v>1346.1</v>
      </c>
      <c r="E77" s="36">
        <f>$D:$D/$B:$B*100</f>
        <v>101.33242999096656</v>
      </c>
      <c r="F77" s="36">
        <f>$D:$D/$C:$C*100</f>
        <v>101.33242999096656</v>
      </c>
      <c r="G77" s="40">
        <v>1061.7</v>
      </c>
      <c r="H77" s="36">
        <f>$D:$D/$G:$G*100</f>
        <v>126.78722803051707</v>
      </c>
      <c r="I77" s="40">
        <v>75.8</v>
      </c>
    </row>
    <row r="78" spans="1:9" ht="61.5" customHeight="1" x14ac:dyDescent="0.2">
      <c r="A78" s="3" t="s">
        <v>118</v>
      </c>
      <c r="B78" s="40">
        <v>520</v>
      </c>
      <c r="C78" s="40">
        <v>520</v>
      </c>
      <c r="D78" s="40">
        <v>476.1</v>
      </c>
      <c r="E78" s="36">
        <f>$D:$D/$B:$B*100</f>
        <v>91.557692307692307</v>
      </c>
      <c r="F78" s="36">
        <f>$D:$D/$C:$C*100</f>
        <v>91.557692307692307</v>
      </c>
      <c r="G78" s="40">
        <v>154.4</v>
      </c>
      <c r="H78" s="36">
        <f>$D:$D/$G:$G*100</f>
        <v>308.35492227979273</v>
      </c>
      <c r="I78" s="40">
        <v>30.4</v>
      </c>
    </row>
    <row r="79" spans="1:9" ht="85.5" customHeight="1" x14ac:dyDescent="0.2">
      <c r="A79" s="3" t="s">
        <v>154</v>
      </c>
      <c r="B79" s="40">
        <v>2104.8000000000002</v>
      </c>
      <c r="C79" s="40">
        <v>2104.8000000000002</v>
      </c>
      <c r="D79" s="40">
        <v>2104.9</v>
      </c>
      <c r="E79" s="36">
        <f>$D:$D/$B:$B*100</f>
        <v>100.00475104522994</v>
      </c>
      <c r="F79" s="36">
        <f>$D:$D/$C:$C*100</f>
        <v>100.00475104522994</v>
      </c>
      <c r="G79" s="40">
        <v>580.1</v>
      </c>
      <c r="H79" s="36">
        <f>$D:$D/$G:$G*100</f>
        <v>362.85123254611278</v>
      </c>
      <c r="I79" s="40">
        <v>612.4</v>
      </c>
    </row>
    <row r="80" spans="1:9" ht="95.25" customHeight="1" x14ac:dyDescent="0.2">
      <c r="A80" s="3" t="s">
        <v>155</v>
      </c>
      <c r="B80" s="40">
        <v>0</v>
      </c>
      <c r="C80" s="40">
        <v>0</v>
      </c>
      <c r="D80" s="40">
        <v>0</v>
      </c>
      <c r="E80" s="36">
        <v>0</v>
      </c>
      <c r="F80" s="36">
        <v>0</v>
      </c>
      <c r="G80" s="40">
        <v>278.7</v>
      </c>
      <c r="H80" s="36">
        <v>0</v>
      </c>
      <c r="I80" s="40">
        <v>0</v>
      </c>
    </row>
    <row r="81" spans="1:12" ht="54" customHeight="1" x14ac:dyDescent="0.2">
      <c r="A81" s="3" t="s">
        <v>122</v>
      </c>
      <c r="B81" s="40">
        <v>0</v>
      </c>
      <c r="C81" s="40">
        <v>0</v>
      </c>
      <c r="D81" s="40">
        <v>0</v>
      </c>
      <c r="E81" s="36">
        <v>0</v>
      </c>
      <c r="F81" s="36">
        <v>0</v>
      </c>
      <c r="G81" s="40">
        <v>0</v>
      </c>
      <c r="H81" s="36">
        <v>0</v>
      </c>
      <c r="I81" s="40">
        <v>0</v>
      </c>
    </row>
    <row r="82" spans="1:12" ht="80.25" customHeight="1" x14ac:dyDescent="0.2">
      <c r="A82" s="3" t="s">
        <v>123</v>
      </c>
      <c r="B82" s="40">
        <v>40.1</v>
      </c>
      <c r="C82" s="40">
        <v>40.1</v>
      </c>
      <c r="D82" s="40">
        <v>38.200000000000003</v>
      </c>
      <c r="E82" s="36">
        <f t="shared" ref="E82:E87" si="24">$D:$D/$B:$B*100</f>
        <v>95.261845386533679</v>
      </c>
      <c r="F82" s="36">
        <f t="shared" ref="F82:F87" si="25">$D:$D/$C:$C*100</f>
        <v>95.261845386533679</v>
      </c>
      <c r="G82" s="40">
        <v>13.6</v>
      </c>
      <c r="H82" s="36">
        <f>$D:$D/$G:$G*100</f>
        <v>280.88235294117652</v>
      </c>
      <c r="I82" s="40">
        <v>0</v>
      </c>
    </row>
    <row r="83" spans="1:12" ht="60" customHeight="1" x14ac:dyDescent="0.2">
      <c r="A83" s="3" t="s">
        <v>158</v>
      </c>
      <c r="B83" s="40">
        <v>14</v>
      </c>
      <c r="C83" s="40">
        <v>14</v>
      </c>
      <c r="D83" s="40">
        <v>14</v>
      </c>
      <c r="E83" s="36">
        <f t="shared" si="24"/>
        <v>100</v>
      </c>
      <c r="F83" s="36">
        <f t="shared" si="25"/>
        <v>100</v>
      </c>
      <c r="G83" s="40">
        <v>10.6</v>
      </c>
      <c r="H83" s="36">
        <v>0</v>
      </c>
      <c r="I83" s="40">
        <v>0</v>
      </c>
    </row>
    <row r="84" spans="1:12" ht="58.5" customHeight="1" x14ac:dyDescent="0.2">
      <c r="A84" s="3" t="s">
        <v>119</v>
      </c>
      <c r="B84" s="40">
        <v>3</v>
      </c>
      <c r="C84" s="40">
        <v>3</v>
      </c>
      <c r="D84" s="40">
        <v>3</v>
      </c>
      <c r="E84" s="36">
        <f t="shared" si="24"/>
        <v>100</v>
      </c>
      <c r="F84" s="36">
        <f t="shared" si="25"/>
        <v>100</v>
      </c>
      <c r="G84" s="40">
        <v>0</v>
      </c>
      <c r="H84" s="36">
        <v>0</v>
      </c>
      <c r="I84" s="40">
        <v>0</v>
      </c>
    </row>
    <row r="85" spans="1:12" ht="81" customHeight="1" x14ac:dyDescent="0.2">
      <c r="A85" s="3" t="s">
        <v>121</v>
      </c>
      <c r="B85" s="40">
        <v>4.5</v>
      </c>
      <c r="C85" s="40">
        <v>4.5</v>
      </c>
      <c r="D85" s="40">
        <v>4.4000000000000004</v>
      </c>
      <c r="E85" s="36">
        <f t="shared" si="24"/>
        <v>97.777777777777786</v>
      </c>
      <c r="F85" s="36">
        <f t="shared" si="25"/>
        <v>97.777777777777786</v>
      </c>
      <c r="G85" s="40">
        <v>96.9</v>
      </c>
      <c r="H85" s="36">
        <f>$D:$D/$G:$G*100</f>
        <v>4.5407636738906092</v>
      </c>
      <c r="I85" s="40">
        <v>-0.1</v>
      </c>
    </row>
    <row r="86" spans="1:12" ht="86.25" customHeight="1" x14ac:dyDescent="0.2">
      <c r="A86" s="3" t="s">
        <v>120</v>
      </c>
      <c r="B86" s="40">
        <v>0.1</v>
      </c>
      <c r="C86" s="40">
        <v>0.1</v>
      </c>
      <c r="D86" s="40">
        <v>0.2</v>
      </c>
      <c r="E86" s="36">
        <f t="shared" si="24"/>
        <v>200</v>
      </c>
      <c r="F86" s="36">
        <f t="shared" si="25"/>
        <v>200</v>
      </c>
      <c r="G86" s="40">
        <v>1.2</v>
      </c>
      <c r="H86" s="36">
        <f>$D:$D/$G:$G*100</f>
        <v>16.666666666666668</v>
      </c>
      <c r="I86" s="40">
        <v>0</v>
      </c>
      <c r="L86" s="22"/>
    </row>
    <row r="87" spans="1:12" ht="105.75" customHeight="1" x14ac:dyDescent="0.2">
      <c r="A87" s="3" t="s">
        <v>126</v>
      </c>
      <c r="B87" s="40">
        <v>64.5</v>
      </c>
      <c r="C87" s="40">
        <v>64.5</v>
      </c>
      <c r="D87" s="40">
        <v>68.3</v>
      </c>
      <c r="E87" s="36">
        <f t="shared" si="24"/>
        <v>105.89147286821705</v>
      </c>
      <c r="F87" s="36">
        <f t="shared" si="25"/>
        <v>105.89147286821705</v>
      </c>
      <c r="G87" s="40">
        <v>0</v>
      </c>
      <c r="H87" s="36">
        <v>0</v>
      </c>
      <c r="I87" s="40">
        <v>3.8</v>
      </c>
      <c r="L87" s="22"/>
    </row>
    <row r="88" spans="1:12" ht="71.25" customHeight="1" x14ac:dyDescent="0.2">
      <c r="A88" s="3" t="s">
        <v>125</v>
      </c>
      <c r="B88" s="40">
        <v>0</v>
      </c>
      <c r="C88" s="40">
        <v>0</v>
      </c>
      <c r="D88" s="40">
        <v>0</v>
      </c>
      <c r="E88" s="36">
        <v>0</v>
      </c>
      <c r="F88" s="36">
        <v>0</v>
      </c>
      <c r="G88" s="40">
        <v>0</v>
      </c>
      <c r="H88" s="36">
        <v>0</v>
      </c>
      <c r="I88" s="40">
        <v>0</v>
      </c>
      <c r="L88" s="22"/>
    </row>
    <row r="89" spans="1:12" ht="17.25" customHeight="1" x14ac:dyDescent="0.2">
      <c r="A89" s="5" t="s">
        <v>25</v>
      </c>
      <c r="B89" s="37">
        <f>SUM(B90:B92)</f>
        <v>697.90000000000009</v>
      </c>
      <c r="C89" s="37">
        <f>SUM(C90:C92)</f>
        <v>697.90000000000009</v>
      </c>
      <c r="D89" s="37">
        <f>SUM(D90:D92)</f>
        <v>714.5</v>
      </c>
      <c r="E89" s="35">
        <f>$D:$D/$B:$B*100</f>
        <v>102.37856426422123</v>
      </c>
      <c r="F89" s="35">
        <f>$D:$D/$C:$C*100</f>
        <v>102.37856426422123</v>
      </c>
      <c r="G89" s="37">
        <f>SUM(G91:G92)</f>
        <v>19.399999999999999</v>
      </c>
      <c r="H89" s="35">
        <f>$D:$D/$G:$G*100</f>
        <v>3682.9896907216503</v>
      </c>
      <c r="I89" s="37">
        <f>SUM(I90:I92)</f>
        <v>16.399999999999999</v>
      </c>
    </row>
    <row r="90" spans="1:12" ht="29.25" customHeight="1" x14ac:dyDescent="0.2">
      <c r="A90" s="10" t="s">
        <v>167</v>
      </c>
      <c r="B90" s="40">
        <v>0</v>
      </c>
      <c r="C90" s="40">
        <v>0</v>
      </c>
      <c r="D90" s="40">
        <v>16.600000000000001</v>
      </c>
      <c r="E90" s="36">
        <v>0</v>
      </c>
      <c r="F90" s="36">
        <v>0</v>
      </c>
      <c r="G90" s="40">
        <v>0</v>
      </c>
      <c r="H90" s="36">
        <v>0</v>
      </c>
      <c r="I90" s="40">
        <v>16.399999999999999</v>
      </c>
    </row>
    <row r="91" spans="1:12" ht="28.5" customHeight="1" x14ac:dyDescent="0.2">
      <c r="A91" s="10" t="s">
        <v>163</v>
      </c>
      <c r="B91" s="40">
        <v>-39.299999999999997</v>
      </c>
      <c r="C91" s="40">
        <v>-39.299999999999997</v>
      </c>
      <c r="D91" s="40">
        <v>-39.299999999999997</v>
      </c>
      <c r="E91" s="36">
        <f t="shared" ref="E91:E102" si="26">$D:$D/$B:$B*100</f>
        <v>100</v>
      </c>
      <c r="F91" s="36">
        <f t="shared" ref="F91:F101" si="27">$D:$D/$C:$C*100</f>
        <v>100</v>
      </c>
      <c r="G91" s="40">
        <v>19.399999999999999</v>
      </c>
      <c r="H91" s="36">
        <f>$D:$D/$G:$G*100</f>
        <v>-202.57731958762886</v>
      </c>
      <c r="I91" s="40">
        <v>0</v>
      </c>
    </row>
    <row r="92" spans="1:12" ht="17.25" customHeight="1" x14ac:dyDescent="0.2">
      <c r="A92" s="50" t="s">
        <v>164</v>
      </c>
      <c r="B92" s="37">
        <f>SUM(B93:B94)</f>
        <v>737.2</v>
      </c>
      <c r="C92" s="37">
        <f t="shared" ref="C92:D92" si="28">SUM(C93:C94)</f>
        <v>737.2</v>
      </c>
      <c r="D92" s="37">
        <f t="shared" si="28"/>
        <v>737.2</v>
      </c>
      <c r="E92" s="35">
        <f t="shared" si="26"/>
        <v>100</v>
      </c>
      <c r="F92" s="35">
        <f t="shared" si="27"/>
        <v>100</v>
      </c>
      <c r="G92" s="37">
        <f>SUM(G93:G94)</f>
        <v>0</v>
      </c>
      <c r="H92" s="35">
        <v>0</v>
      </c>
      <c r="I92" s="37">
        <f>SUM(I93:I94)</f>
        <v>0</v>
      </c>
    </row>
    <row r="93" spans="1:12" ht="42" customHeight="1" x14ac:dyDescent="0.2">
      <c r="A93" s="51" t="s">
        <v>165</v>
      </c>
      <c r="B93" s="40">
        <v>438.2</v>
      </c>
      <c r="C93" s="40">
        <v>438.2</v>
      </c>
      <c r="D93" s="40">
        <v>438.2</v>
      </c>
      <c r="E93" s="36">
        <f t="shared" si="26"/>
        <v>100</v>
      </c>
      <c r="F93" s="36">
        <f t="shared" si="27"/>
        <v>100</v>
      </c>
      <c r="G93" s="40">
        <v>0</v>
      </c>
      <c r="H93" s="36">
        <v>0</v>
      </c>
      <c r="I93" s="40">
        <v>0</v>
      </c>
    </row>
    <row r="94" spans="1:12" ht="35.25" customHeight="1" x14ac:dyDescent="0.2">
      <c r="A94" s="51" t="s">
        <v>166</v>
      </c>
      <c r="B94" s="40">
        <v>299</v>
      </c>
      <c r="C94" s="40">
        <v>299</v>
      </c>
      <c r="D94" s="40">
        <v>299</v>
      </c>
      <c r="E94" s="36">
        <f t="shared" si="26"/>
        <v>100</v>
      </c>
      <c r="F94" s="36">
        <f t="shared" si="27"/>
        <v>100</v>
      </c>
      <c r="G94" s="40">
        <v>0</v>
      </c>
      <c r="H94" s="36">
        <v>0</v>
      </c>
      <c r="I94" s="40">
        <v>0</v>
      </c>
    </row>
    <row r="95" spans="1:12" ht="14.25" x14ac:dyDescent="0.2">
      <c r="A95" s="7" t="s">
        <v>26</v>
      </c>
      <c r="B95" s="58">
        <f>B89+B63+B57+B53+B44+B41+B36+B31+B23+B7+B54+B55+B56+B18</f>
        <v>982174.99999999988</v>
      </c>
      <c r="C95" s="58">
        <f>C89+C63+C57+C53+C44+C41+C36+C31+C23+C7+C54+C55+C56+C18</f>
        <v>982174.99999999988</v>
      </c>
      <c r="D95" s="58">
        <f>D89+D63+D57+D53+D44+D41+D36+D31+D23+D7+D54+D55+D56+D18</f>
        <v>1002947.8999999999</v>
      </c>
      <c r="E95" s="35">
        <f t="shared" si="26"/>
        <v>102.11498969124646</v>
      </c>
      <c r="F95" s="35">
        <f t="shared" si="27"/>
        <v>102.11498969124646</v>
      </c>
      <c r="G95" s="58">
        <f>G89+G63+G57+G53+G44+G41+G36+G31+G23+G7+G54+G55+G56+G18</f>
        <v>842122.59999999986</v>
      </c>
      <c r="H95" s="35">
        <f t="shared" ref="H95:H101" si="29">$D:$D/$G:$G*100</f>
        <v>119.09761120292937</v>
      </c>
      <c r="I95" s="58">
        <f>I89+I63+I57+I53+I44+I41+I36+I31+I23+I7+I54+I55+I56+I18</f>
        <v>112899.29999999999</v>
      </c>
    </row>
    <row r="96" spans="1:12" ht="14.25" x14ac:dyDescent="0.2">
      <c r="A96" s="7" t="s">
        <v>27</v>
      </c>
      <c r="B96" s="58">
        <f>B97+B102+B103+B105+B106</f>
        <v>4173086.8</v>
      </c>
      <c r="C96" s="58">
        <f>C97+C102+C103+C105+C106</f>
        <v>4173086.8</v>
      </c>
      <c r="D96" s="58">
        <f>D97+D102+D103+D104+D105+D106</f>
        <v>4122270.4</v>
      </c>
      <c r="E96" s="35">
        <f t="shared" si="26"/>
        <v>98.782282697786201</v>
      </c>
      <c r="F96" s="35">
        <f t="shared" si="27"/>
        <v>98.782282697786201</v>
      </c>
      <c r="G96" s="58">
        <f>G97+G102+G103+G105+G106</f>
        <v>4269894.1999999993</v>
      </c>
      <c r="H96" s="35">
        <f t="shared" si="29"/>
        <v>96.542682486137494</v>
      </c>
      <c r="I96" s="58">
        <f>I97+I102+I103+I104+I105+I106</f>
        <v>1512205.6</v>
      </c>
    </row>
    <row r="97" spans="1:9" ht="25.5" x14ac:dyDescent="0.2">
      <c r="A97" s="7" t="s">
        <v>28</v>
      </c>
      <c r="B97" s="58">
        <f>SUM(B98:B101)</f>
        <v>4183997.4</v>
      </c>
      <c r="C97" s="58">
        <f>SUM(C98:C101)</f>
        <v>4183997.4</v>
      </c>
      <c r="D97" s="58">
        <f>SUM(D98:D101)</f>
        <v>4133579.4</v>
      </c>
      <c r="E97" s="35">
        <f t="shared" si="26"/>
        <v>98.794980130723786</v>
      </c>
      <c r="F97" s="35">
        <f t="shared" si="27"/>
        <v>98.794980130723786</v>
      </c>
      <c r="G97" s="58">
        <f>$98:$98+$99:$99+$100:$100+G101</f>
        <v>4286141.6000000006</v>
      </c>
      <c r="H97" s="35">
        <f t="shared" si="29"/>
        <v>96.440570232210703</v>
      </c>
      <c r="I97" s="58">
        <f>SUM(I98:I101)</f>
        <v>1514382.9000000001</v>
      </c>
    </row>
    <row r="98" spans="1:9" x14ac:dyDescent="0.2">
      <c r="A98" s="3" t="s">
        <v>29</v>
      </c>
      <c r="B98" s="40">
        <v>712733.7</v>
      </c>
      <c r="C98" s="40">
        <v>712733.7</v>
      </c>
      <c r="D98" s="40">
        <v>712733.7</v>
      </c>
      <c r="E98" s="36">
        <f t="shared" si="26"/>
        <v>100</v>
      </c>
      <c r="F98" s="36">
        <f t="shared" si="27"/>
        <v>100</v>
      </c>
      <c r="G98" s="40">
        <v>569803.69999999995</v>
      </c>
      <c r="H98" s="36">
        <f t="shared" si="29"/>
        <v>125.08407720062189</v>
      </c>
      <c r="I98" s="40">
        <v>158675.1</v>
      </c>
    </row>
    <row r="99" spans="1:9" x14ac:dyDescent="0.2">
      <c r="A99" s="3" t="s">
        <v>30</v>
      </c>
      <c r="B99" s="40">
        <v>1874834.3</v>
      </c>
      <c r="C99" s="40">
        <v>1874834.3</v>
      </c>
      <c r="D99" s="40">
        <v>1832415.5</v>
      </c>
      <c r="E99" s="36">
        <f t="shared" si="26"/>
        <v>97.737464052156497</v>
      </c>
      <c r="F99" s="36">
        <f t="shared" si="27"/>
        <v>97.737464052156497</v>
      </c>
      <c r="G99" s="40">
        <v>2155728.6</v>
      </c>
      <c r="H99" s="36">
        <f t="shared" si="29"/>
        <v>85.002142663042093</v>
      </c>
      <c r="I99" s="40">
        <v>1129758.7</v>
      </c>
    </row>
    <row r="100" spans="1:9" x14ac:dyDescent="0.2">
      <c r="A100" s="3" t="s">
        <v>31</v>
      </c>
      <c r="B100" s="40">
        <v>1441796.1</v>
      </c>
      <c r="C100" s="40">
        <v>1441796.1</v>
      </c>
      <c r="D100" s="40">
        <v>1437490.3</v>
      </c>
      <c r="E100" s="36">
        <f t="shared" si="26"/>
        <v>99.701358604035619</v>
      </c>
      <c r="F100" s="36">
        <f t="shared" si="27"/>
        <v>99.701358604035619</v>
      </c>
      <c r="G100" s="40">
        <v>1503009.1</v>
      </c>
      <c r="H100" s="36">
        <f t="shared" si="29"/>
        <v>95.64082479607076</v>
      </c>
      <c r="I100" s="40">
        <v>163649.79999999999</v>
      </c>
    </row>
    <row r="101" spans="1:9" x14ac:dyDescent="0.2">
      <c r="A101" s="3" t="s">
        <v>138</v>
      </c>
      <c r="B101" s="40">
        <v>154633.29999999999</v>
      </c>
      <c r="C101" s="40">
        <v>154633.29999999999</v>
      </c>
      <c r="D101" s="40">
        <v>150939.9</v>
      </c>
      <c r="E101" s="36">
        <f t="shared" si="26"/>
        <v>97.611510586658895</v>
      </c>
      <c r="F101" s="36">
        <f t="shared" si="27"/>
        <v>97.611510586658895</v>
      </c>
      <c r="G101" s="40">
        <v>57600.2</v>
      </c>
      <c r="H101" s="36">
        <f t="shared" si="29"/>
        <v>262.04752761275137</v>
      </c>
      <c r="I101" s="40">
        <v>62299.3</v>
      </c>
    </row>
    <row r="102" spans="1:9" ht="30" customHeight="1" x14ac:dyDescent="0.2">
      <c r="A102" s="7" t="s">
        <v>108</v>
      </c>
      <c r="B102" s="37">
        <v>3835.6</v>
      </c>
      <c r="C102" s="37">
        <v>3835.6</v>
      </c>
      <c r="D102" s="37">
        <v>3835.6</v>
      </c>
      <c r="E102" s="35">
        <f t="shared" si="26"/>
        <v>100</v>
      </c>
      <c r="F102" s="35">
        <v>0</v>
      </c>
      <c r="G102" s="37">
        <v>1905.1</v>
      </c>
      <c r="H102" s="35">
        <v>0</v>
      </c>
      <c r="I102" s="37">
        <v>0</v>
      </c>
    </row>
    <row r="103" spans="1:9" ht="30" customHeight="1" x14ac:dyDescent="0.2">
      <c r="A103" s="7" t="s">
        <v>110</v>
      </c>
      <c r="B103" s="37">
        <v>0</v>
      </c>
      <c r="C103" s="37">
        <v>0</v>
      </c>
      <c r="D103" s="37">
        <v>0</v>
      </c>
      <c r="E103" s="35">
        <v>0</v>
      </c>
      <c r="F103" s="35">
        <v>0</v>
      </c>
      <c r="G103" s="37">
        <v>1.1000000000000001</v>
      </c>
      <c r="H103" s="35">
        <v>0</v>
      </c>
      <c r="I103" s="37">
        <v>0</v>
      </c>
    </row>
    <row r="104" spans="1:9" ht="141.75" customHeight="1" x14ac:dyDescent="0.2">
      <c r="A104" s="16" t="s">
        <v>168</v>
      </c>
      <c r="B104" s="37">
        <v>0</v>
      </c>
      <c r="C104" s="37">
        <v>0</v>
      </c>
      <c r="D104" s="37">
        <v>0</v>
      </c>
      <c r="E104" s="35">
        <v>0</v>
      </c>
      <c r="F104" s="35">
        <v>0</v>
      </c>
      <c r="G104" s="37">
        <v>0</v>
      </c>
      <c r="H104" s="35">
        <v>0</v>
      </c>
      <c r="I104" s="37">
        <v>0</v>
      </c>
    </row>
    <row r="105" spans="1:9" ht="66.75" customHeight="1" x14ac:dyDescent="0.2">
      <c r="A105" s="7" t="s">
        <v>106</v>
      </c>
      <c r="B105" s="37">
        <v>255</v>
      </c>
      <c r="C105" s="37">
        <v>255</v>
      </c>
      <c r="D105" s="37">
        <v>255</v>
      </c>
      <c r="E105" s="35">
        <v>0</v>
      </c>
      <c r="F105" s="35">
        <v>0</v>
      </c>
      <c r="G105" s="37">
        <v>801.8</v>
      </c>
      <c r="H105" s="35">
        <f>$D:$D/$G:$G*100</f>
        <v>31.803442254926416</v>
      </c>
      <c r="I105" s="37">
        <v>0</v>
      </c>
    </row>
    <row r="106" spans="1:9" ht="24.75" customHeight="1" x14ac:dyDescent="0.2">
      <c r="A106" s="7" t="s">
        <v>33</v>
      </c>
      <c r="B106" s="37">
        <v>-15001.2</v>
      </c>
      <c r="C106" s="37">
        <v>-15001.2</v>
      </c>
      <c r="D106" s="37">
        <v>-15399.6</v>
      </c>
      <c r="E106" s="35">
        <f>$D:$D/$B:$B*100</f>
        <v>102.65578753699704</v>
      </c>
      <c r="F106" s="35">
        <f>$D:$D/$C:$C*100</f>
        <v>102.65578753699704</v>
      </c>
      <c r="G106" s="37">
        <v>-18955.400000000001</v>
      </c>
      <c r="H106" s="35">
        <f>$D:$D/$G:$G*100</f>
        <v>81.241229412199161</v>
      </c>
      <c r="I106" s="37">
        <v>-2177.3000000000002</v>
      </c>
    </row>
    <row r="107" spans="1:9" ht="18.75" customHeight="1" x14ac:dyDescent="0.2">
      <c r="A107" s="5" t="s">
        <v>32</v>
      </c>
      <c r="B107" s="61">
        <f>B96+B95</f>
        <v>5155261.8</v>
      </c>
      <c r="C107" s="58">
        <f>C96+C95</f>
        <v>5155261.8</v>
      </c>
      <c r="D107" s="58">
        <f>D96+D95</f>
        <v>5125218.3</v>
      </c>
      <c r="E107" s="35">
        <f>$D:$D/$B:$B*100</f>
        <v>99.417226492745726</v>
      </c>
      <c r="F107" s="35">
        <f>$D:$D/$C:$C*100</f>
        <v>99.417226492745726</v>
      </c>
      <c r="G107" s="58">
        <f>G96+G95</f>
        <v>5112016.7999999989</v>
      </c>
      <c r="H107" s="38">
        <f>$D:$D/$G:$G*100</f>
        <v>100.25824445647365</v>
      </c>
      <c r="I107" s="58">
        <f>I96+I95</f>
        <v>1625104.9000000001</v>
      </c>
    </row>
    <row r="108" spans="1:9" ht="24" customHeight="1" x14ac:dyDescent="0.2">
      <c r="A108" s="64" t="s">
        <v>34</v>
      </c>
      <c r="B108" s="65"/>
      <c r="C108" s="65"/>
      <c r="D108" s="65"/>
      <c r="E108" s="65"/>
      <c r="F108" s="65"/>
      <c r="G108" s="65"/>
      <c r="H108" s="65"/>
      <c r="I108" s="66"/>
    </row>
    <row r="109" spans="1:9" ht="14.25" x14ac:dyDescent="0.2">
      <c r="A109" s="9" t="s">
        <v>35</v>
      </c>
      <c r="B109" s="58">
        <f>B110+B111+B112+B113+B114+B115+B116+B117</f>
        <v>376020.1</v>
      </c>
      <c r="C109" s="58">
        <f>C110+C111+C112+C113+C114+C115+C116+C117</f>
        <v>376020.1</v>
      </c>
      <c r="D109" s="58">
        <f>D110+D111+D112+D113+D114+D115+D116+D117</f>
        <v>356553.19999999995</v>
      </c>
      <c r="E109" s="35">
        <f t="shared" ref="E109:E114" si="30">$D:$D/$B:$B*100</f>
        <v>94.822909732750986</v>
      </c>
      <c r="F109" s="35">
        <f>$D:$D/$C:$C*100</f>
        <v>94.822909732750986</v>
      </c>
      <c r="G109" s="58">
        <f>G110+G111+G112+G113+G114+G115+G116+G117</f>
        <v>295363</v>
      </c>
      <c r="H109" s="35">
        <f t="shared" ref="H109:H114" si="31">$D:$D/$G:$G*100</f>
        <v>120.71694829751863</v>
      </c>
      <c r="I109" s="58">
        <f>I110+I111+I112+I113+I114+I115+I116+I117</f>
        <v>57232.200000000004</v>
      </c>
    </row>
    <row r="110" spans="1:9" x14ac:dyDescent="0.2">
      <c r="A110" s="10" t="s">
        <v>36</v>
      </c>
      <c r="B110" s="59">
        <v>3391.7</v>
      </c>
      <c r="C110" s="59">
        <v>3391.7</v>
      </c>
      <c r="D110" s="59">
        <v>3315.9</v>
      </c>
      <c r="E110" s="36">
        <f t="shared" si="30"/>
        <v>97.765132529410039</v>
      </c>
      <c r="F110" s="36">
        <f>$D:$D/$C:$C*100</f>
        <v>97.765132529410039</v>
      </c>
      <c r="G110" s="59">
        <v>3086.3</v>
      </c>
      <c r="H110" s="36">
        <f t="shared" si="31"/>
        <v>107.43932864595145</v>
      </c>
      <c r="I110" s="59">
        <v>393.8</v>
      </c>
    </row>
    <row r="111" spans="1:9" ht="14.25" customHeight="1" x14ac:dyDescent="0.2">
      <c r="A111" s="10" t="s">
        <v>37</v>
      </c>
      <c r="B111" s="59">
        <v>9734.4</v>
      </c>
      <c r="C111" s="59">
        <v>9734.4</v>
      </c>
      <c r="D111" s="59">
        <v>9678.1</v>
      </c>
      <c r="E111" s="36">
        <f t="shared" si="30"/>
        <v>99.421638724523348</v>
      </c>
      <c r="F111" s="36">
        <f>$D:$D/$C:$C*100</f>
        <v>99.421638724523348</v>
      </c>
      <c r="G111" s="59">
        <v>8913.5</v>
      </c>
      <c r="H111" s="36">
        <f t="shared" si="31"/>
        <v>108.57799966343187</v>
      </c>
      <c r="I111" s="59">
        <v>1740</v>
      </c>
    </row>
    <row r="112" spans="1:9" ht="25.5" x14ac:dyDescent="0.2">
      <c r="A112" s="10" t="s">
        <v>38</v>
      </c>
      <c r="B112" s="59">
        <v>79603.199999999997</v>
      </c>
      <c r="C112" s="59">
        <v>79603.199999999997</v>
      </c>
      <c r="D112" s="59">
        <v>77932.899999999994</v>
      </c>
      <c r="E112" s="36">
        <f t="shared" si="30"/>
        <v>97.901717518893705</v>
      </c>
      <c r="F112" s="36">
        <f>$D:$D/$C:$C*100</f>
        <v>97.901717518893705</v>
      </c>
      <c r="G112" s="59">
        <v>68212.399999999994</v>
      </c>
      <c r="H112" s="36">
        <f t="shared" si="31"/>
        <v>114.25034158012326</v>
      </c>
      <c r="I112" s="59">
        <v>12969.1</v>
      </c>
    </row>
    <row r="113" spans="1:18" x14ac:dyDescent="0.2">
      <c r="A113" s="10" t="s">
        <v>81</v>
      </c>
      <c r="B113" s="40">
        <v>32.299999999999997</v>
      </c>
      <c r="C113" s="40">
        <v>32.299999999999997</v>
      </c>
      <c r="D113" s="40">
        <v>5</v>
      </c>
      <c r="E113" s="36">
        <f t="shared" si="30"/>
        <v>15.479876160990713</v>
      </c>
      <c r="F113" s="36">
        <v>0</v>
      </c>
      <c r="G113" s="40">
        <v>9.8000000000000007</v>
      </c>
      <c r="H113" s="36">
        <f t="shared" si="31"/>
        <v>51.020408163265309</v>
      </c>
      <c r="I113" s="40">
        <v>5</v>
      </c>
      <c r="R113" s="31"/>
    </row>
    <row r="114" spans="1:18" ht="25.5" x14ac:dyDescent="0.2">
      <c r="A114" s="3" t="s">
        <v>39</v>
      </c>
      <c r="B114" s="59">
        <v>21656.7</v>
      </c>
      <c r="C114" s="59">
        <v>21656.7</v>
      </c>
      <c r="D114" s="59">
        <v>21516.9</v>
      </c>
      <c r="E114" s="36">
        <f t="shared" si="30"/>
        <v>99.354472288021725</v>
      </c>
      <c r="F114" s="36">
        <f>$D:$D/$C:$C*100</f>
        <v>99.354472288021725</v>
      </c>
      <c r="G114" s="59">
        <v>18760.5</v>
      </c>
      <c r="H114" s="36">
        <f t="shared" si="31"/>
        <v>114.69257215959064</v>
      </c>
      <c r="I114" s="59">
        <v>3755.5</v>
      </c>
      <c r="R114" s="32"/>
    </row>
    <row r="115" spans="1:18" x14ac:dyDescent="0.2">
      <c r="A115" s="3" t="s">
        <v>141</v>
      </c>
      <c r="B115" s="59">
        <v>0</v>
      </c>
      <c r="C115" s="59">
        <v>0</v>
      </c>
      <c r="D115" s="59">
        <v>0</v>
      </c>
      <c r="E115" s="36">
        <v>0</v>
      </c>
      <c r="F115" s="36">
        <v>0</v>
      </c>
      <c r="G115" s="59">
        <v>0</v>
      </c>
      <c r="H115" s="36">
        <v>0</v>
      </c>
      <c r="I115" s="59">
        <v>0</v>
      </c>
      <c r="R115" s="31"/>
    </row>
    <row r="116" spans="1:18" x14ac:dyDescent="0.2">
      <c r="A116" s="10" t="s">
        <v>40</v>
      </c>
      <c r="B116" s="59">
        <v>4580</v>
      </c>
      <c r="C116" s="59">
        <v>4580</v>
      </c>
      <c r="D116" s="59">
        <v>0</v>
      </c>
      <c r="E116" s="36">
        <f>$D:$D/$B:$B*100</f>
        <v>0</v>
      </c>
      <c r="F116" s="36">
        <v>0</v>
      </c>
      <c r="G116" s="59">
        <v>0</v>
      </c>
      <c r="H116" s="36">
        <v>0</v>
      </c>
      <c r="I116" s="59">
        <v>0</v>
      </c>
      <c r="R116" s="31"/>
    </row>
    <row r="117" spans="1:18" x14ac:dyDescent="0.2">
      <c r="A117" s="3" t="s">
        <v>41</v>
      </c>
      <c r="B117" s="59">
        <v>257021.8</v>
      </c>
      <c r="C117" s="59">
        <v>257021.8</v>
      </c>
      <c r="D117" s="59">
        <v>244104.4</v>
      </c>
      <c r="E117" s="36">
        <f>$D:$D/$B:$B*100</f>
        <v>94.97420063200866</v>
      </c>
      <c r="F117" s="36">
        <f>$D:$D/$C:$C*100</f>
        <v>94.97420063200866</v>
      </c>
      <c r="G117" s="59">
        <v>196380.5</v>
      </c>
      <c r="H117" s="36">
        <f>$D:$D/$G:$G*100</f>
        <v>124.30175093759308</v>
      </c>
      <c r="I117" s="59">
        <v>38368.800000000003</v>
      </c>
    </row>
    <row r="118" spans="1:18" ht="14.25" x14ac:dyDescent="0.2">
      <c r="A118" s="9" t="s">
        <v>42</v>
      </c>
      <c r="B118" s="37">
        <v>720.4</v>
      </c>
      <c r="C118" s="37">
        <v>720.4</v>
      </c>
      <c r="D118" s="37">
        <v>541.4</v>
      </c>
      <c r="E118" s="35">
        <f>$D:$D/$B:$B*100</f>
        <v>75.152692948362017</v>
      </c>
      <c r="F118" s="35">
        <f>$D:$D/$C:$C*100</f>
        <v>75.152692948362017</v>
      </c>
      <c r="G118" s="37">
        <v>457.7</v>
      </c>
      <c r="H118" s="35">
        <f>$D:$D/$G:$G*100</f>
        <v>118.28708761197291</v>
      </c>
      <c r="I118" s="37">
        <v>42.9</v>
      </c>
    </row>
    <row r="119" spans="1:18" ht="25.5" x14ac:dyDescent="0.2">
      <c r="A119" s="11" t="s">
        <v>43</v>
      </c>
      <c r="B119" s="37">
        <v>19289.400000000001</v>
      </c>
      <c r="C119" s="37">
        <v>19289.400000000001</v>
      </c>
      <c r="D119" s="37">
        <v>19225.900000000001</v>
      </c>
      <c r="E119" s="35">
        <f>$D:$D/$B:$B*100</f>
        <v>99.670803653820229</v>
      </c>
      <c r="F119" s="35">
        <f>$D:$D/$C:$C*100</f>
        <v>99.670803653820229</v>
      </c>
      <c r="G119" s="37">
        <v>17120.099999999999</v>
      </c>
      <c r="H119" s="35">
        <f>$D:$D/$G:$G*100</f>
        <v>112.30016179812034</v>
      </c>
      <c r="I119" s="37">
        <v>3116.7</v>
      </c>
    </row>
    <row r="120" spans="1:18" ht="14.25" x14ac:dyDescent="0.2">
      <c r="A120" s="9" t="s">
        <v>44</v>
      </c>
      <c r="B120" s="58">
        <f>B121+B122+B123+B124+B125</f>
        <v>193630.6</v>
      </c>
      <c r="C120" s="58">
        <f t="shared" ref="C120" si="32">C121+C122+C123+C124+C125</f>
        <v>193630.6</v>
      </c>
      <c r="D120" s="58">
        <f>D121+D122+D123+D124+D125</f>
        <v>151381.70000000001</v>
      </c>
      <c r="E120" s="35">
        <f>$D:$D/$B:$B*100</f>
        <v>78.180669790828517</v>
      </c>
      <c r="F120" s="35">
        <f>$D:$D/$C:$C*100</f>
        <v>78.180669790828517</v>
      </c>
      <c r="G120" s="58">
        <f>G121+G122+G123+G124+G125</f>
        <v>178820</v>
      </c>
      <c r="H120" s="35">
        <f>$D:$D/$G:$G*100</f>
        <v>84.655910971927085</v>
      </c>
      <c r="I120" s="58">
        <f>I121+I122+I123+I124+I125</f>
        <v>29528.5</v>
      </c>
    </row>
    <row r="121" spans="1:18" x14ac:dyDescent="0.2">
      <c r="A121" s="10" t="s">
        <v>146</v>
      </c>
      <c r="B121" s="59">
        <v>950</v>
      </c>
      <c r="C121" s="59">
        <v>950</v>
      </c>
      <c r="D121" s="59">
        <v>950</v>
      </c>
      <c r="E121" s="36">
        <f t="shared" ref="E121:E146" si="33">$D:$D/$B:$B*100</f>
        <v>100</v>
      </c>
      <c r="F121" s="36">
        <f t="shared" ref="F121:F146" si="34">$D:$D/$C:$C*100</f>
        <v>100</v>
      </c>
      <c r="G121" s="59">
        <v>0</v>
      </c>
      <c r="H121" s="36">
        <v>0</v>
      </c>
      <c r="I121" s="59">
        <v>600</v>
      </c>
    </row>
    <row r="122" spans="1:18" x14ac:dyDescent="0.2">
      <c r="A122" s="10" t="s">
        <v>147</v>
      </c>
      <c r="B122" s="59">
        <v>734.5</v>
      </c>
      <c r="C122" s="59">
        <v>734.5</v>
      </c>
      <c r="D122" s="59">
        <v>734.5</v>
      </c>
      <c r="E122" s="36">
        <f t="shared" si="33"/>
        <v>100</v>
      </c>
      <c r="F122" s="36">
        <f t="shared" si="34"/>
        <v>100</v>
      </c>
      <c r="G122" s="59">
        <v>34.1</v>
      </c>
      <c r="H122" s="36">
        <f t="shared" ref="H122:H133" si="35">$D:$D/$G:$G*100</f>
        <v>2153.958944281525</v>
      </c>
      <c r="I122" s="59">
        <v>0</v>
      </c>
    </row>
    <row r="123" spans="1:18" x14ac:dyDescent="0.2">
      <c r="A123" s="10" t="s">
        <v>45</v>
      </c>
      <c r="B123" s="59">
        <v>20406.099999999999</v>
      </c>
      <c r="C123" s="59">
        <v>20406.099999999999</v>
      </c>
      <c r="D123" s="59">
        <v>20039.5</v>
      </c>
      <c r="E123" s="36">
        <f t="shared" si="33"/>
        <v>98.20347837166338</v>
      </c>
      <c r="F123" s="36">
        <f t="shared" si="34"/>
        <v>98.20347837166338</v>
      </c>
      <c r="G123" s="59">
        <v>19214.400000000001</v>
      </c>
      <c r="H123" s="36">
        <f t="shared" si="35"/>
        <v>104.29417520193186</v>
      </c>
      <c r="I123" s="59">
        <v>3328.8</v>
      </c>
    </row>
    <row r="124" spans="1:18" x14ac:dyDescent="0.2">
      <c r="A124" s="12" t="s">
        <v>88</v>
      </c>
      <c r="B124" s="40">
        <v>163513.79999999999</v>
      </c>
      <c r="C124" s="40">
        <v>163513.79999999999</v>
      </c>
      <c r="D124" s="40">
        <v>122620</v>
      </c>
      <c r="E124" s="36">
        <f t="shared" si="33"/>
        <v>74.990612413141889</v>
      </c>
      <c r="F124" s="36">
        <f t="shared" si="34"/>
        <v>74.990612413141889</v>
      </c>
      <c r="G124" s="40">
        <v>152887.79999999999</v>
      </c>
      <c r="H124" s="36">
        <f t="shared" si="35"/>
        <v>80.202606094142254</v>
      </c>
      <c r="I124" s="40">
        <v>23190.7</v>
      </c>
    </row>
    <row r="125" spans="1:18" x14ac:dyDescent="0.2">
      <c r="A125" s="10" t="s">
        <v>46</v>
      </c>
      <c r="B125" s="59">
        <v>8026.2</v>
      </c>
      <c r="C125" s="59">
        <v>8026.2</v>
      </c>
      <c r="D125" s="59">
        <v>7037.7</v>
      </c>
      <c r="E125" s="36">
        <f t="shared" si="33"/>
        <v>87.684084622860141</v>
      </c>
      <c r="F125" s="36">
        <f t="shared" si="34"/>
        <v>87.684084622860141</v>
      </c>
      <c r="G125" s="59">
        <v>6683.7</v>
      </c>
      <c r="H125" s="36">
        <f t="shared" si="35"/>
        <v>105.29646752547241</v>
      </c>
      <c r="I125" s="59">
        <v>2409</v>
      </c>
    </row>
    <row r="126" spans="1:18" ht="14.25" x14ac:dyDescent="0.2">
      <c r="A126" s="9" t="s">
        <v>47</v>
      </c>
      <c r="B126" s="58">
        <f>B127+B128+B129+B130</f>
        <v>2944101.5000000005</v>
      </c>
      <c r="C126" s="58">
        <f>C127+C128+C129+C130</f>
        <v>2944101.5000000005</v>
      </c>
      <c r="D126" s="58">
        <f>D127+D128+D129+D130</f>
        <v>2623737.2999999998</v>
      </c>
      <c r="E126" s="35">
        <f t="shared" si="33"/>
        <v>89.118439021208999</v>
      </c>
      <c r="F126" s="35">
        <f t="shared" si="34"/>
        <v>89.118439021208999</v>
      </c>
      <c r="G126" s="58">
        <f>G127+G128+G129+G130</f>
        <v>2293384.8000000003</v>
      </c>
      <c r="H126" s="35">
        <f t="shared" si="35"/>
        <v>114.40458225763071</v>
      </c>
      <c r="I126" s="58">
        <f>I127+I128+I129+I130</f>
        <v>1215241.5999999999</v>
      </c>
    </row>
    <row r="127" spans="1:18" x14ac:dyDescent="0.2">
      <c r="A127" s="10" t="s">
        <v>48</v>
      </c>
      <c r="B127" s="59">
        <v>2519184.2000000002</v>
      </c>
      <c r="C127" s="59">
        <v>2519184.2000000002</v>
      </c>
      <c r="D127" s="59">
        <v>2272907</v>
      </c>
      <c r="E127" s="36">
        <f t="shared" si="33"/>
        <v>90.223930429541426</v>
      </c>
      <c r="F127" s="36">
        <f t="shared" si="34"/>
        <v>90.223930429541426</v>
      </c>
      <c r="G127" s="59">
        <v>1982794.2</v>
      </c>
      <c r="H127" s="36">
        <f t="shared" si="35"/>
        <v>114.63151344703348</v>
      </c>
      <c r="I127" s="59">
        <v>1140359.7</v>
      </c>
    </row>
    <row r="128" spans="1:18" x14ac:dyDescent="0.2">
      <c r="A128" s="10" t="s">
        <v>49</v>
      </c>
      <c r="B128" s="59">
        <v>231778.2</v>
      </c>
      <c r="C128" s="59">
        <v>231778.2</v>
      </c>
      <c r="D128" s="59">
        <v>169403.3</v>
      </c>
      <c r="E128" s="36">
        <f t="shared" si="33"/>
        <v>73.088538956640434</v>
      </c>
      <c r="F128" s="36">
        <f t="shared" si="34"/>
        <v>73.088538956640434</v>
      </c>
      <c r="G128" s="59">
        <v>191682.4</v>
      </c>
      <c r="H128" s="36">
        <f t="shared" si="35"/>
        <v>88.377075829601466</v>
      </c>
      <c r="I128" s="59">
        <v>52912.2</v>
      </c>
    </row>
    <row r="129" spans="1:9" x14ac:dyDescent="0.2">
      <c r="A129" s="10" t="s">
        <v>50</v>
      </c>
      <c r="B129" s="59">
        <v>179727.6</v>
      </c>
      <c r="C129" s="59">
        <v>179727.6</v>
      </c>
      <c r="D129" s="59">
        <v>170330.3</v>
      </c>
      <c r="E129" s="36">
        <f t="shared" si="33"/>
        <v>94.771365110311365</v>
      </c>
      <c r="F129" s="36">
        <f t="shared" si="34"/>
        <v>94.771365110311365</v>
      </c>
      <c r="G129" s="59">
        <v>116492.5</v>
      </c>
      <c r="H129" s="36">
        <f t="shared" si="35"/>
        <v>146.21567912097345</v>
      </c>
      <c r="I129" s="59">
        <v>17952.3</v>
      </c>
    </row>
    <row r="130" spans="1:9" x14ac:dyDescent="0.2">
      <c r="A130" s="10" t="s">
        <v>51</v>
      </c>
      <c r="B130" s="59">
        <v>13411.5</v>
      </c>
      <c r="C130" s="59">
        <v>13411.5</v>
      </c>
      <c r="D130" s="59">
        <v>11096.7</v>
      </c>
      <c r="E130" s="36">
        <f t="shared" si="33"/>
        <v>82.740185661559124</v>
      </c>
      <c r="F130" s="36">
        <f t="shared" si="34"/>
        <v>82.740185661559124</v>
      </c>
      <c r="G130" s="59">
        <v>2415.6999999999998</v>
      </c>
      <c r="H130" s="36">
        <f t="shared" si="35"/>
        <v>459.35753611789545</v>
      </c>
      <c r="I130" s="59">
        <v>4017.4</v>
      </c>
    </row>
    <row r="131" spans="1:9" ht="18.75" customHeight="1" x14ac:dyDescent="0.2">
      <c r="A131" s="13" t="s">
        <v>112</v>
      </c>
      <c r="B131" s="58">
        <f>SUM(B132:B133)</f>
        <v>30588</v>
      </c>
      <c r="C131" s="58">
        <f>SUM(C132:C133)</f>
        <v>30588</v>
      </c>
      <c r="D131" s="58">
        <f>SUM(D132:D133)</f>
        <v>27828.899999999998</v>
      </c>
      <c r="E131" s="35">
        <f t="shared" si="33"/>
        <v>90.979795998430745</v>
      </c>
      <c r="F131" s="35">
        <f t="shared" si="34"/>
        <v>90.979795998430745</v>
      </c>
      <c r="G131" s="58">
        <f>SUM(G132:G133)</f>
        <v>13804.5</v>
      </c>
      <c r="H131" s="35">
        <f t="shared" si="35"/>
        <v>201.5929588177768</v>
      </c>
      <c r="I131" s="58">
        <f>SUM(I132:I133)</f>
        <v>12742.3</v>
      </c>
    </row>
    <row r="132" spans="1:9" ht="30.75" customHeight="1" x14ac:dyDescent="0.2">
      <c r="A132" s="10" t="s">
        <v>113</v>
      </c>
      <c r="B132" s="59">
        <v>6753.1</v>
      </c>
      <c r="C132" s="59">
        <v>6753.1</v>
      </c>
      <c r="D132" s="59">
        <v>6054.8</v>
      </c>
      <c r="E132" s="36">
        <f t="shared" si="33"/>
        <v>89.659563755904685</v>
      </c>
      <c r="F132" s="36">
        <f t="shared" si="34"/>
        <v>89.659563755904685</v>
      </c>
      <c r="G132" s="59">
        <v>1795.8</v>
      </c>
      <c r="H132" s="36">
        <f t="shared" si="35"/>
        <v>337.16449493262058</v>
      </c>
      <c r="I132" s="59">
        <v>4722.3</v>
      </c>
    </row>
    <row r="133" spans="1:9" ht="20.25" customHeight="1" x14ac:dyDescent="0.2">
      <c r="A133" s="10" t="s">
        <v>111</v>
      </c>
      <c r="B133" s="59">
        <v>23834.9</v>
      </c>
      <c r="C133" s="59">
        <v>23834.9</v>
      </c>
      <c r="D133" s="59">
        <v>21774.1</v>
      </c>
      <c r="E133" s="36">
        <f t="shared" si="33"/>
        <v>91.353855061275681</v>
      </c>
      <c r="F133" s="36">
        <f t="shared" si="34"/>
        <v>91.353855061275681</v>
      </c>
      <c r="G133" s="59">
        <v>12008.7</v>
      </c>
      <c r="H133" s="36">
        <f t="shared" si="35"/>
        <v>181.31937678516408</v>
      </c>
      <c r="I133" s="59">
        <v>8020</v>
      </c>
    </row>
    <row r="134" spans="1:9" ht="14.25" x14ac:dyDescent="0.2">
      <c r="A134" s="13" t="s">
        <v>52</v>
      </c>
      <c r="B134" s="58">
        <f>B135+B136+B137+B138+B139</f>
        <v>1905212.2</v>
      </c>
      <c r="C134" s="58">
        <f>C135+C136+C137+C138+C139</f>
        <v>1905212.2</v>
      </c>
      <c r="D134" s="58">
        <f>D135+D136+D137+D138+D139</f>
        <v>1892884.5999999999</v>
      </c>
      <c r="E134" s="35">
        <f t="shared" si="33"/>
        <v>99.35295396491793</v>
      </c>
      <c r="F134" s="35">
        <f t="shared" si="34"/>
        <v>99.35295396491793</v>
      </c>
      <c r="G134" s="58">
        <f>G135+G136+G137+G138+G139</f>
        <v>1680829.0000000002</v>
      </c>
      <c r="H134" s="35">
        <f t="shared" ref="H134:H143" si="36">$D:$D/$G:$G*100</f>
        <v>112.6161316826399</v>
      </c>
      <c r="I134" s="58">
        <f>I135+I136+I137+I138+I139</f>
        <v>282529.5</v>
      </c>
    </row>
    <row r="135" spans="1:9" x14ac:dyDescent="0.2">
      <c r="A135" s="10" t="s">
        <v>53</v>
      </c>
      <c r="B135" s="59">
        <v>704438.3</v>
      </c>
      <c r="C135" s="59">
        <v>704438.3</v>
      </c>
      <c r="D135" s="59">
        <v>698971.7</v>
      </c>
      <c r="E135" s="36">
        <f t="shared" si="33"/>
        <v>99.223977458352266</v>
      </c>
      <c r="F135" s="36">
        <f t="shared" si="34"/>
        <v>99.223977458352266</v>
      </c>
      <c r="G135" s="59">
        <v>672765.8</v>
      </c>
      <c r="H135" s="36">
        <f t="shared" si="36"/>
        <v>103.89524853968497</v>
      </c>
      <c r="I135" s="59">
        <v>104552.8</v>
      </c>
    </row>
    <row r="136" spans="1:9" x14ac:dyDescent="0.2">
      <c r="A136" s="10" t="s">
        <v>54</v>
      </c>
      <c r="B136" s="59">
        <v>902353.1</v>
      </c>
      <c r="C136" s="59">
        <v>902353.1</v>
      </c>
      <c r="D136" s="59">
        <v>898947.3</v>
      </c>
      <c r="E136" s="36">
        <f t="shared" si="33"/>
        <v>99.622564603590334</v>
      </c>
      <c r="F136" s="36">
        <f t="shared" si="34"/>
        <v>99.622564603590334</v>
      </c>
      <c r="G136" s="59">
        <v>756126.9</v>
      </c>
      <c r="H136" s="36">
        <f t="shared" si="36"/>
        <v>118.88841674591923</v>
      </c>
      <c r="I136" s="59">
        <v>128403.9</v>
      </c>
    </row>
    <row r="137" spans="1:9" x14ac:dyDescent="0.2">
      <c r="A137" s="10" t="s">
        <v>107</v>
      </c>
      <c r="B137" s="59">
        <v>169836.3</v>
      </c>
      <c r="C137" s="59">
        <v>169836.3</v>
      </c>
      <c r="D137" s="59">
        <v>167646.9</v>
      </c>
      <c r="E137" s="36">
        <f t="shared" si="33"/>
        <v>98.710876296763416</v>
      </c>
      <c r="F137" s="36">
        <f t="shared" si="34"/>
        <v>98.710876296763416</v>
      </c>
      <c r="G137" s="59">
        <v>138816.5</v>
      </c>
      <c r="H137" s="36">
        <f t="shared" si="36"/>
        <v>120.76871265303475</v>
      </c>
      <c r="I137" s="59">
        <v>33474.9</v>
      </c>
    </row>
    <row r="138" spans="1:9" x14ac:dyDescent="0.2">
      <c r="A138" s="10" t="s">
        <v>55</v>
      </c>
      <c r="B138" s="59">
        <v>24767.200000000001</v>
      </c>
      <c r="C138" s="59">
        <v>24767.200000000001</v>
      </c>
      <c r="D138" s="59">
        <v>24447.7</v>
      </c>
      <c r="E138" s="36">
        <f t="shared" si="33"/>
        <v>98.709987402693883</v>
      </c>
      <c r="F138" s="36">
        <f t="shared" si="34"/>
        <v>98.709987402693883</v>
      </c>
      <c r="G138" s="59">
        <v>18145.5</v>
      </c>
      <c r="H138" s="36">
        <f t="shared" si="36"/>
        <v>134.7314761235568</v>
      </c>
      <c r="I138" s="59">
        <v>2929.8</v>
      </c>
    </row>
    <row r="139" spans="1:9" x14ac:dyDescent="0.2">
      <c r="A139" s="10" t="s">
        <v>56</v>
      </c>
      <c r="B139" s="59">
        <v>103817.3</v>
      </c>
      <c r="C139" s="59">
        <v>103817.3</v>
      </c>
      <c r="D139" s="40">
        <v>102871</v>
      </c>
      <c r="E139" s="36">
        <f t="shared" si="33"/>
        <v>99.088494884763904</v>
      </c>
      <c r="F139" s="36">
        <f t="shared" si="34"/>
        <v>99.088494884763904</v>
      </c>
      <c r="G139" s="40">
        <v>94974.3</v>
      </c>
      <c r="H139" s="36">
        <f t="shared" si="36"/>
        <v>108.31456509813707</v>
      </c>
      <c r="I139" s="40">
        <v>13168.1</v>
      </c>
    </row>
    <row r="140" spans="1:9" ht="28.5" customHeight="1" x14ac:dyDescent="0.2">
      <c r="A140" s="13" t="s">
        <v>57</v>
      </c>
      <c r="B140" s="58">
        <f>B141+B142</f>
        <v>199351.3</v>
      </c>
      <c r="C140" s="58">
        <f>C141+C142</f>
        <v>199351.3</v>
      </c>
      <c r="D140" s="58">
        <f>D141+D142</f>
        <v>198058.1</v>
      </c>
      <c r="E140" s="35">
        <f t="shared" si="33"/>
        <v>99.351295928343589</v>
      </c>
      <c r="F140" s="35">
        <f t="shared" si="34"/>
        <v>99.351295928343589</v>
      </c>
      <c r="G140" s="58">
        <f>G141+G142</f>
        <v>170384.5</v>
      </c>
      <c r="H140" s="35">
        <f t="shared" si="36"/>
        <v>116.24185298545349</v>
      </c>
      <c r="I140" s="58">
        <f>I141+I142</f>
        <v>37144</v>
      </c>
    </row>
    <row r="141" spans="1:9" x14ac:dyDescent="0.2">
      <c r="A141" s="10" t="s">
        <v>58</v>
      </c>
      <c r="B141" s="59">
        <v>189027.5</v>
      </c>
      <c r="C141" s="59">
        <v>189027.5</v>
      </c>
      <c r="D141" s="59">
        <v>188578.6</v>
      </c>
      <c r="E141" s="36">
        <f t="shared" si="33"/>
        <v>99.76252132626206</v>
      </c>
      <c r="F141" s="36">
        <f t="shared" si="34"/>
        <v>99.76252132626206</v>
      </c>
      <c r="G141" s="59">
        <v>160150.39999999999</v>
      </c>
      <c r="H141" s="36">
        <f t="shared" si="36"/>
        <v>117.75093911722981</v>
      </c>
      <c r="I141" s="59">
        <v>32906.400000000001</v>
      </c>
    </row>
    <row r="142" spans="1:9" ht="25.5" x14ac:dyDescent="0.2">
      <c r="A142" s="10" t="s">
        <v>59</v>
      </c>
      <c r="B142" s="59">
        <v>10323.799999999999</v>
      </c>
      <c r="C142" s="59">
        <v>10323.799999999999</v>
      </c>
      <c r="D142" s="59">
        <v>9479.5</v>
      </c>
      <c r="E142" s="36">
        <f t="shared" si="33"/>
        <v>91.821809798717538</v>
      </c>
      <c r="F142" s="36">
        <f t="shared" si="34"/>
        <v>91.821809798717538</v>
      </c>
      <c r="G142" s="59">
        <v>10234.1</v>
      </c>
      <c r="H142" s="36">
        <f t="shared" si="36"/>
        <v>92.626611035655301</v>
      </c>
      <c r="I142" s="59">
        <v>4237.6000000000004</v>
      </c>
    </row>
    <row r="143" spans="1:9" ht="18.75" customHeight="1" x14ac:dyDescent="0.2">
      <c r="A143" s="13" t="s">
        <v>60</v>
      </c>
      <c r="B143" s="58">
        <f>B144+B145+B146+B147</f>
        <v>111651</v>
      </c>
      <c r="C143" s="58">
        <f>C144+C145+C146+C147</f>
        <v>111651</v>
      </c>
      <c r="D143" s="58">
        <f>D144+D145+D146+D147</f>
        <v>94073.599999999991</v>
      </c>
      <c r="E143" s="35">
        <f t="shared" si="33"/>
        <v>84.256836033712176</v>
      </c>
      <c r="F143" s="35">
        <f t="shared" si="34"/>
        <v>84.256836033712176</v>
      </c>
      <c r="G143" s="58">
        <f>G144+G145+G146+G147</f>
        <v>90942.599999999991</v>
      </c>
      <c r="H143" s="35">
        <f t="shared" si="36"/>
        <v>103.44283097250353</v>
      </c>
      <c r="I143" s="58">
        <f>I144+I145+I146+I147</f>
        <v>17023.099999999999</v>
      </c>
    </row>
    <row r="144" spans="1:9" x14ac:dyDescent="0.2">
      <c r="A144" s="10" t="s">
        <v>61</v>
      </c>
      <c r="B144" s="59">
        <v>5311.2</v>
      </c>
      <c r="C144" s="59">
        <v>5311.2</v>
      </c>
      <c r="D144" s="59">
        <v>4892.2</v>
      </c>
      <c r="E144" s="36">
        <f t="shared" si="33"/>
        <v>92.111010694381676</v>
      </c>
      <c r="F144" s="36">
        <f t="shared" si="34"/>
        <v>92.111010694381676</v>
      </c>
      <c r="G144" s="59">
        <v>4539.8999999999996</v>
      </c>
      <c r="H144" s="36">
        <f>$D:$D/$G:$G*100</f>
        <v>107.76008282120753</v>
      </c>
      <c r="I144" s="59">
        <v>817.1</v>
      </c>
    </row>
    <row r="145" spans="1:9" x14ac:dyDescent="0.2">
      <c r="A145" s="10" t="s">
        <v>62</v>
      </c>
      <c r="B145" s="59">
        <v>93379</v>
      </c>
      <c r="C145" s="59">
        <v>93379</v>
      </c>
      <c r="D145" s="59">
        <v>87633.7</v>
      </c>
      <c r="E145" s="36">
        <f t="shared" si="33"/>
        <v>93.847331841206255</v>
      </c>
      <c r="F145" s="36">
        <f t="shared" si="34"/>
        <v>93.847331841206255</v>
      </c>
      <c r="G145" s="59">
        <v>84108.7</v>
      </c>
      <c r="H145" s="36">
        <f>$D:$D/$G:$G*100</f>
        <v>104.1910052111137</v>
      </c>
      <c r="I145" s="59">
        <v>16090.5</v>
      </c>
    </row>
    <row r="146" spans="1:9" x14ac:dyDescent="0.2">
      <c r="A146" s="10" t="s">
        <v>63</v>
      </c>
      <c r="B146" s="40">
        <v>12960.8</v>
      </c>
      <c r="C146" s="40">
        <v>12960.8</v>
      </c>
      <c r="D146" s="40">
        <v>1547.7</v>
      </c>
      <c r="E146" s="36">
        <f t="shared" si="33"/>
        <v>11.941392506635394</v>
      </c>
      <c r="F146" s="36">
        <f t="shared" si="34"/>
        <v>11.941392506635394</v>
      </c>
      <c r="G146" s="40">
        <v>2294</v>
      </c>
      <c r="H146" s="36">
        <f>$D:$D/$G:$G*100</f>
        <v>67.467306015693111</v>
      </c>
      <c r="I146" s="40">
        <v>115.5</v>
      </c>
    </row>
    <row r="147" spans="1:9" x14ac:dyDescent="0.2">
      <c r="A147" s="10" t="s">
        <v>64</v>
      </c>
      <c r="B147" s="59">
        <v>0</v>
      </c>
      <c r="C147" s="59">
        <v>0</v>
      </c>
      <c r="D147" s="59">
        <v>0</v>
      </c>
      <c r="E147" s="36">
        <v>0</v>
      </c>
      <c r="F147" s="36">
        <v>0</v>
      </c>
      <c r="G147" s="59">
        <v>0</v>
      </c>
      <c r="H147" s="36">
        <v>0</v>
      </c>
      <c r="I147" s="59">
        <v>0</v>
      </c>
    </row>
    <row r="148" spans="1:9" ht="16.5" customHeight="1" x14ac:dyDescent="0.2">
      <c r="A148" s="13" t="s">
        <v>71</v>
      </c>
      <c r="B148" s="37">
        <f>B149+B150+B151+B152</f>
        <v>186607.7</v>
      </c>
      <c r="C148" s="37">
        <f t="shared" ref="C148:D148" si="37">C149+C150+C151+C152</f>
        <v>186607.7</v>
      </c>
      <c r="D148" s="37">
        <f t="shared" si="37"/>
        <v>186115</v>
      </c>
      <c r="E148" s="35">
        <f>$D:$D/$B:$B*100</f>
        <v>99.735970166290016</v>
      </c>
      <c r="F148" s="35">
        <f>$D:$D/$C:$C*100</f>
        <v>99.735970166290016</v>
      </c>
      <c r="G148" s="37">
        <f t="shared" ref="G148" si="38">G149+G150+G151+G152</f>
        <v>105622.7</v>
      </c>
      <c r="H148" s="35">
        <f>$D:$D/$G:$G*100</f>
        <v>176.20738723778129</v>
      </c>
      <c r="I148" s="37">
        <f t="shared" ref="I148" si="39">I149+I150+I151+I152</f>
        <v>89675.799999999988</v>
      </c>
    </row>
    <row r="149" spans="1:9" x14ac:dyDescent="0.2">
      <c r="A149" s="24" t="s">
        <v>72</v>
      </c>
      <c r="B149" s="40">
        <v>0</v>
      </c>
      <c r="C149" s="40">
        <v>0</v>
      </c>
      <c r="D149" s="40">
        <v>0</v>
      </c>
      <c r="E149" s="36">
        <v>0</v>
      </c>
      <c r="F149" s="36">
        <v>0</v>
      </c>
      <c r="G149" s="40">
        <v>61625.5</v>
      </c>
      <c r="H149" s="36">
        <f>$D:$D/$G:$G*100</f>
        <v>0</v>
      </c>
      <c r="I149" s="40">
        <v>0</v>
      </c>
    </row>
    <row r="150" spans="1:9" x14ac:dyDescent="0.2">
      <c r="A150" s="14" t="s">
        <v>73</v>
      </c>
      <c r="B150" s="40">
        <v>71723.199999999997</v>
      </c>
      <c r="C150" s="40">
        <v>71723.199999999997</v>
      </c>
      <c r="D150" s="40">
        <v>71312.100000000006</v>
      </c>
      <c r="E150" s="36">
        <f>$D:$D/$B:$B*100</f>
        <v>99.426824235393866</v>
      </c>
      <c r="F150" s="36">
        <f>$D:$D/$C:$C*100</f>
        <v>99.426824235393866</v>
      </c>
      <c r="G150" s="40">
        <v>19957.099999999999</v>
      </c>
      <c r="H150" s="36">
        <f>$D:$D/$G:$G*100</f>
        <v>357.32696634280535</v>
      </c>
      <c r="I150" s="40">
        <v>49258.1</v>
      </c>
    </row>
    <row r="151" spans="1:9" x14ac:dyDescent="0.2">
      <c r="A151" s="14" t="s">
        <v>157</v>
      </c>
      <c r="B151" s="40">
        <v>109165.3</v>
      </c>
      <c r="C151" s="40">
        <v>109165.3</v>
      </c>
      <c r="D151" s="40">
        <v>109118.39999999999</v>
      </c>
      <c r="E151" s="36">
        <f>$D:$D/$B:$B*100</f>
        <v>99.957037630089403</v>
      </c>
      <c r="F151" s="36">
        <f>$D:$D/$C:$C*100</f>
        <v>99.957037630089403</v>
      </c>
      <c r="G151" s="40">
        <v>19667.900000000001</v>
      </c>
      <c r="H151" s="36">
        <f>$D:$D/$G:$G*100</f>
        <v>554.8045292074903</v>
      </c>
      <c r="I151" s="40">
        <v>39503.199999999997</v>
      </c>
    </row>
    <row r="152" spans="1:9" ht="24.75" customHeight="1" x14ac:dyDescent="0.2">
      <c r="A152" s="14" t="s">
        <v>82</v>
      </c>
      <c r="B152" s="40">
        <v>5719.2</v>
      </c>
      <c r="C152" s="40">
        <v>5719.2</v>
      </c>
      <c r="D152" s="40">
        <v>5684.5</v>
      </c>
      <c r="E152" s="36">
        <f>$D:$D/$B:$B*100</f>
        <v>99.39327178626381</v>
      </c>
      <c r="F152" s="36">
        <f>$D:$D/$C:$C*100</f>
        <v>99.39327178626381</v>
      </c>
      <c r="G152" s="40">
        <v>4372.2</v>
      </c>
      <c r="H152" s="36">
        <f>$D:$D/$G:$G*100</f>
        <v>130.01463793970998</v>
      </c>
      <c r="I152" s="40">
        <v>914.5</v>
      </c>
    </row>
    <row r="153" spans="1:9" ht="25.5" x14ac:dyDescent="0.2">
      <c r="A153" s="15" t="s">
        <v>94</v>
      </c>
      <c r="B153" s="37">
        <f t="shared" ref="B153:H153" si="40">B154</f>
        <v>0</v>
      </c>
      <c r="C153" s="37">
        <f t="shared" si="40"/>
        <v>0</v>
      </c>
      <c r="D153" s="37">
        <f>D154</f>
        <v>0</v>
      </c>
      <c r="E153" s="37">
        <f t="shared" si="40"/>
        <v>0</v>
      </c>
      <c r="F153" s="37">
        <f t="shared" si="40"/>
        <v>0</v>
      </c>
      <c r="G153" s="37">
        <f t="shared" si="40"/>
        <v>0</v>
      </c>
      <c r="H153" s="40">
        <f t="shared" si="40"/>
        <v>0</v>
      </c>
      <c r="I153" s="37">
        <f>I154</f>
        <v>0</v>
      </c>
    </row>
    <row r="154" spans="1:9" ht="26.25" customHeight="1" x14ac:dyDescent="0.2">
      <c r="A154" s="14" t="s">
        <v>94</v>
      </c>
      <c r="B154" s="40">
        <v>0</v>
      </c>
      <c r="C154" s="40">
        <v>0</v>
      </c>
      <c r="D154" s="40">
        <v>0</v>
      </c>
      <c r="E154" s="36">
        <v>0</v>
      </c>
      <c r="F154" s="36">
        <v>0</v>
      </c>
      <c r="G154" s="59">
        <v>0</v>
      </c>
      <c r="H154" s="36">
        <v>0</v>
      </c>
      <c r="I154" s="40">
        <v>0</v>
      </c>
    </row>
    <row r="155" spans="1:9" ht="21" customHeight="1" x14ac:dyDescent="0.2">
      <c r="A155" s="23" t="s">
        <v>65</v>
      </c>
      <c r="B155" s="39">
        <f>B109+B118+B119+B120+B126+B131+B134+B140+B143+B148+B153</f>
        <v>5967172.2000000002</v>
      </c>
      <c r="C155" s="39">
        <f>C109+C118+C119+C120+C126+C131+C134+C140+C143+C148+C153</f>
        <v>5967172.2000000002</v>
      </c>
      <c r="D155" s="39">
        <f>D109+D118+D119+D120+D126+D131+D134+D140+D143+D148+D153</f>
        <v>5550399.6999999993</v>
      </c>
      <c r="E155" s="38">
        <f>$D:$D/$B:$B*100</f>
        <v>93.015577797469945</v>
      </c>
      <c r="F155" s="38">
        <f>$D:$D/$C:$C*100</f>
        <v>93.015577797469945</v>
      </c>
      <c r="G155" s="39">
        <f>G109+G118+G119+G120+G126+G131+G134+G140+G143+G148+G153</f>
        <v>4846728.9000000004</v>
      </c>
      <c r="H155" s="35">
        <f>$D:$D/$G:$G*100</f>
        <v>114.51846832200576</v>
      </c>
      <c r="I155" s="39">
        <f>I109+I118+I119+I120+I126+I131+I134+I140+I143+I148+I153</f>
        <v>1744276.6</v>
      </c>
    </row>
    <row r="156" spans="1:9" ht="24" customHeight="1" x14ac:dyDescent="0.2">
      <c r="A156" s="16" t="s">
        <v>66</v>
      </c>
      <c r="B156" s="39">
        <f>B107-B155</f>
        <v>-811910.40000000037</v>
      </c>
      <c r="C156" s="39">
        <f>C107-C155</f>
        <v>-811910.40000000037</v>
      </c>
      <c r="D156" s="39">
        <f>D107-D155</f>
        <v>-425181.39999999944</v>
      </c>
      <c r="E156" s="39"/>
      <c r="F156" s="39"/>
      <c r="G156" s="39">
        <f>G107-G155</f>
        <v>265287.89999999851</v>
      </c>
      <c r="H156" s="46"/>
      <c r="I156" s="39">
        <f>I107-I155</f>
        <v>-119171.69999999995</v>
      </c>
    </row>
    <row r="157" spans="1:9" ht="30" customHeight="1" x14ac:dyDescent="0.2">
      <c r="A157" s="3" t="s">
        <v>67</v>
      </c>
      <c r="B157" s="40" t="s">
        <v>160</v>
      </c>
      <c r="C157" s="40"/>
      <c r="D157" s="40" t="s">
        <v>171</v>
      </c>
      <c r="E157" s="40"/>
      <c r="F157" s="40"/>
      <c r="G157" s="40"/>
      <c r="H157" s="40"/>
      <c r="I157" s="40"/>
    </row>
    <row r="158" spans="1:9" ht="17.25" customHeight="1" x14ac:dyDescent="0.25">
      <c r="A158" s="7" t="s">
        <v>68</v>
      </c>
      <c r="B158" s="37">
        <f>SUM(B160,B161)</f>
        <v>818055</v>
      </c>
      <c r="C158" s="40"/>
      <c r="D158" s="37">
        <f>SUM(D160,D161)</f>
        <v>392871.6</v>
      </c>
      <c r="E158" s="40"/>
      <c r="F158" s="40"/>
      <c r="G158" s="62"/>
      <c r="H158" s="47"/>
      <c r="I158" s="37">
        <f>SUM(I160,I161)</f>
        <v>-119171.7</v>
      </c>
    </row>
    <row r="159" spans="1:9" x14ac:dyDescent="0.2">
      <c r="A159" s="3" t="s">
        <v>7</v>
      </c>
      <c r="B159" s="40"/>
      <c r="C159" s="40"/>
      <c r="D159" s="40"/>
      <c r="E159" s="40"/>
      <c r="F159" s="40"/>
      <c r="G159" s="40"/>
      <c r="H159" s="47"/>
      <c r="I159" s="40"/>
    </row>
    <row r="160" spans="1:9" ht="18" customHeight="1" x14ac:dyDescent="0.2">
      <c r="A160" s="8" t="s">
        <v>69</v>
      </c>
      <c r="B160" s="40">
        <v>762231.5</v>
      </c>
      <c r="C160" s="40"/>
      <c r="D160" s="40">
        <v>270415.5</v>
      </c>
      <c r="E160" s="40"/>
      <c r="F160" s="40"/>
      <c r="G160" s="40"/>
      <c r="H160" s="47"/>
      <c r="I160" s="40">
        <v>-37389.199999999997</v>
      </c>
    </row>
    <row r="161" spans="1:9" x14ac:dyDescent="0.2">
      <c r="A161" s="3" t="s">
        <v>70</v>
      </c>
      <c r="B161" s="40">
        <v>55823.5</v>
      </c>
      <c r="C161" s="40"/>
      <c r="D161" s="40">
        <v>122456.1</v>
      </c>
      <c r="E161" s="40"/>
      <c r="F161" s="40"/>
      <c r="G161" s="40"/>
      <c r="H161" s="47"/>
      <c r="I161" s="40">
        <v>-81782.5</v>
      </c>
    </row>
    <row r="162" spans="1:9" hidden="1" x14ac:dyDescent="0.2">
      <c r="A162" s="4" t="s">
        <v>92</v>
      </c>
      <c r="B162" s="41"/>
      <c r="C162" s="41"/>
      <c r="D162" s="41"/>
      <c r="E162" s="41"/>
      <c r="F162" s="41"/>
      <c r="G162" s="41"/>
      <c r="H162" s="48"/>
      <c r="I162" s="41"/>
    </row>
    <row r="163" spans="1:9" ht="12" customHeight="1" x14ac:dyDescent="0.25">
      <c r="A163" s="17"/>
    </row>
    <row r="164" spans="1:9" hidden="1" x14ac:dyDescent="0.25">
      <c r="A164" s="18"/>
      <c r="B164" s="63"/>
    </row>
    <row r="165" spans="1:9" ht="31.5" hidden="1" x14ac:dyDescent="0.25">
      <c r="A165" s="19" t="s">
        <v>100</v>
      </c>
      <c r="B165" s="43"/>
      <c r="C165" s="43"/>
      <c r="D165" s="43"/>
      <c r="E165" s="43"/>
      <c r="F165" s="43"/>
      <c r="G165" s="43"/>
      <c r="H165" s="43" t="s">
        <v>89</v>
      </c>
      <c r="I165" s="43"/>
    </row>
    <row r="166" spans="1:9" x14ac:dyDescent="0.25">
      <c r="A166" s="18"/>
      <c r="B166" s="43"/>
      <c r="C166" s="43"/>
      <c r="D166" s="43"/>
      <c r="E166" s="43"/>
      <c r="F166" s="43"/>
      <c r="G166" s="43"/>
      <c r="H166" s="43"/>
      <c r="I166" s="43"/>
    </row>
    <row r="168" spans="1:9" x14ac:dyDescent="0.25">
      <c r="A168" s="21" t="s">
        <v>93</v>
      </c>
    </row>
  </sheetData>
  <mergeCells count="14">
    <mergeCell ref="A108:I108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2025-01-20T07:30:34Z</cp:lastPrinted>
  <dcterms:created xsi:type="dcterms:W3CDTF">2010-09-10T01:16:58Z</dcterms:created>
  <dcterms:modified xsi:type="dcterms:W3CDTF">2025-01-20T07:31:21Z</dcterms:modified>
</cp:coreProperties>
</file>