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5.08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E122" i="1" l="1"/>
  <c r="E102" i="1"/>
  <c r="F84" i="1"/>
  <c r="H74" i="1"/>
  <c r="H49" i="1"/>
  <c r="F49" i="1"/>
  <c r="H39" i="1"/>
  <c r="F39" i="1"/>
  <c r="H29" i="1"/>
  <c r="F29" i="1"/>
  <c r="I96" i="1"/>
  <c r="D96" i="1"/>
  <c r="H79" i="1" l="1"/>
  <c r="F79" i="1"/>
  <c r="F144" i="1" l="1"/>
  <c r="F133" i="1"/>
  <c r="F132" i="1"/>
  <c r="F122" i="1"/>
  <c r="F125" i="1"/>
  <c r="F124" i="1"/>
  <c r="F106" i="1"/>
  <c r="F101" i="1"/>
  <c r="F99" i="1"/>
  <c r="I63" i="1"/>
  <c r="D63" i="1"/>
  <c r="F94" i="1"/>
  <c r="F93" i="1"/>
  <c r="E94" i="1"/>
  <c r="E93" i="1"/>
  <c r="G92" i="1"/>
  <c r="G89" i="1" s="1"/>
  <c r="I92" i="1"/>
  <c r="I89" i="1" s="1"/>
  <c r="F66" i="1"/>
  <c r="F17" i="1"/>
  <c r="F16" i="1"/>
  <c r="F15" i="1"/>
  <c r="F12" i="1"/>
  <c r="H17" i="1"/>
  <c r="H16" i="1"/>
  <c r="C59" i="1" l="1"/>
  <c r="E11" i="1"/>
  <c r="H91" i="1" l="1"/>
  <c r="C92" i="1"/>
  <c r="C89" i="1" s="1"/>
  <c r="D92" i="1"/>
  <c r="D89" i="1" s="1"/>
  <c r="B92" i="1"/>
  <c r="B89" i="1" s="1"/>
  <c r="E92" i="1" l="1"/>
  <c r="F92" i="1"/>
  <c r="E106" i="1"/>
  <c r="E84" i="1"/>
  <c r="E82" i="1"/>
  <c r="F89" i="1" l="1"/>
  <c r="E89" i="1"/>
  <c r="D59" i="1"/>
  <c r="I59" i="1"/>
  <c r="I9" i="1" l="1"/>
  <c r="G9" i="1"/>
  <c r="I57" i="1" l="1"/>
  <c r="G59" i="1"/>
  <c r="H59" i="1" s="1"/>
  <c r="D57" i="1"/>
  <c r="C57" i="1"/>
  <c r="F59" i="1"/>
  <c r="B59" i="1"/>
  <c r="H53" i="1"/>
  <c r="C9" i="1"/>
  <c r="G57" i="1" l="1"/>
  <c r="E59" i="1"/>
  <c r="H52" i="1"/>
  <c r="H71" i="1"/>
  <c r="H99" i="1"/>
  <c r="H101" i="1"/>
  <c r="H125" i="1"/>
  <c r="H124" i="1"/>
  <c r="H128" i="1"/>
  <c r="H127" i="1"/>
  <c r="H146" i="1"/>
  <c r="H145" i="1"/>
  <c r="H144" i="1"/>
  <c r="D158" i="1" l="1"/>
  <c r="B158" i="1"/>
  <c r="E128" i="1" l="1"/>
  <c r="E127" i="1"/>
  <c r="H89" i="1"/>
  <c r="H82" i="1" l="1"/>
  <c r="H51" i="1"/>
  <c r="E17" i="1" l="1"/>
  <c r="E16" i="1"/>
  <c r="E20" i="1" l="1"/>
  <c r="F151" i="1" l="1"/>
  <c r="E151" i="1"/>
  <c r="I148" i="1" l="1"/>
  <c r="G148" i="1"/>
  <c r="C148" i="1"/>
  <c r="D148" i="1"/>
  <c r="B148" i="1"/>
  <c r="D33" i="1" l="1"/>
  <c r="C44" i="1" l="1"/>
  <c r="D44" i="1"/>
  <c r="G44" i="1"/>
  <c r="I44" i="1"/>
  <c r="B44" i="1"/>
  <c r="G63" i="1"/>
  <c r="H44" i="1" l="1"/>
  <c r="F44" i="1"/>
  <c r="E44" i="1"/>
  <c r="I158" i="1" l="1"/>
  <c r="D9" i="1" l="1"/>
  <c r="B9" i="1"/>
  <c r="H15" i="1" l="1"/>
  <c r="E15" i="1"/>
  <c r="I153" i="1" l="1"/>
  <c r="I143" i="1"/>
  <c r="I140" i="1"/>
  <c r="I134" i="1"/>
  <c r="I131" i="1"/>
  <c r="I126" i="1"/>
  <c r="I120" i="1"/>
  <c r="I109" i="1"/>
  <c r="I97" i="1"/>
  <c r="I41" i="1"/>
  <c r="I36" i="1"/>
  <c r="I33" i="1"/>
  <c r="I31" i="1" s="1"/>
  <c r="I24" i="1"/>
  <c r="I23" i="1" s="1"/>
  <c r="I18" i="1"/>
  <c r="I7" i="1"/>
  <c r="E51" i="1"/>
  <c r="F51" i="1"/>
  <c r="I95" i="1" l="1"/>
  <c r="I107" i="1" s="1"/>
  <c r="I155" i="1"/>
  <c r="F52" i="1"/>
  <c r="H40" i="1"/>
  <c r="I156" i="1" l="1"/>
  <c r="E49" i="1"/>
  <c r="H47" i="1"/>
  <c r="C63" i="1" l="1"/>
  <c r="C41" i="1"/>
  <c r="C36" i="1"/>
  <c r="C33" i="1"/>
  <c r="C31" i="1" s="1"/>
  <c r="C24" i="1"/>
  <c r="C23" i="1" s="1"/>
  <c r="C18" i="1"/>
  <c r="C7" i="1"/>
  <c r="C95" i="1" l="1"/>
  <c r="D41" i="1"/>
  <c r="B57" i="1" l="1"/>
  <c r="G120" i="1" l="1"/>
  <c r="C120" i="1"/>
  <c r="D120" i="1"/>
  <c r="B120" i="1"/>
  <c r="G24" i="1"/>
  <c r="D24" i="1"/>
  <c r="D23" i="1" s="1"/>
  <c r="G131" i="1" l="1"/>
  <c r="H26" i="1" l="1"/>
  <c r="H25" i="1"/>
  <c r="F130" i="1" l="1"/>
  <c r="E29" i="1"/>
  <c r="B109" i="1" l="1"/>
  <c r="C109" i="1"/>
  <c r="D109" i="1"/>
  <c r="G109" i="1"/>
  <c r="E130" i="1" l="1"/>
  <c r="F78" i="1" l="1"/>
  <c r="F26" i="1" l="1"/>
  <c r="E26" i="1"/>
  <c r="H152" i="1"/>
  <c r="H150" i="1"/>
  <c r="H123" i="1"/>
  <c r="H119" i="1"/>
  <c r="H118" i="1"/>
  <c r="H30" i="1"/>
  <c r="E66" i="1"/>
  <c r="F30" i="1"/>
  <c r="G36" i="1" l="1"/>
  <c r="D36" i="1"/>
  <c r="B36" i="1"/>
  <c r="H46" i="1"/>
  <c r="E39" i="1"/>
  <c r="H85" i="1" l="1"/>
  <c r="H78" i="1"/>
  <c r="H77" i="1"/>
  <c r="H76" i="1"/>
  <c r="H72" i="1"/>
  <c r="H66" i="1"/>
  <c r="H65" i="1"/>
  <c r="H64" i="1"/>
  <c r="F64" i="1" l="1"/>
  <c r="G23" i="1"/>
  <c r="E30" i="1"/>
  <c r="H120" i="1" l="1"/>
  <c r="B24" i="1"/>
  <c r="B23" i="1" s="1"/>
  <c r="H28" i="1"/>
  <c r="H14" i="1"/>
  <c r="F14" i="1"/>
  <c r="E14" i="1"/>
  <c r="H24" i="1" l="1"/>
  <c r="E24" i="1"/>
  <c r="F24" i="1"/>
  <c r="D143" i="1"/>
  <c r="C143" i="1"/>
  <c r="B143" i="1"/>
  <c r="G143" i="1"/>
  <c r="F23" i="1" l="1"/>
  <c r="E23" i="1"/>
  <c r="H23" i="1"/>
  <c r="E116" i="1"/>
  <c r="E113" i="1"/>
  <c r="H105" i="1"/>
  <c r="F82" i="1"/>
  <c r="F76" i="1"/>
  <c r="F72" i="1"/>
  <c r="E64" i="1"/>
  <c r="E111" i="1" l="1"/>
  <c r="H11" i="1" l="1"/>
  <c r="E79" i="1" l="1"/>
  <c r="B63" i="1"/>
  <c r="E76" i="1"/>
  <c r="C131" i="1"/>
  <c r="D131" i="1"/>
  <c r="B131" i="1"/>
  <c r="E132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7" i="1"/>
  <c r="B96" i="1" s="1"/>
  <c r="C97" i="1"/>
  <c r="C96" i="1" s="1"/>
  <c r="D97" i="1"/>
  <c r="G97" i="1"/>
  <c r="G96" i="1" s="1"/>
  <c r="E98" i="1"/>
  <c r="F98" i="1"/>
  <c r="H98" i="1"/>
  <c r="E99" i="1"/>
  <c r="E100" i="1"/>
  <c r="F100" i="1"/>
  <c r="H100" i="1"/>
  <c r="E101" i="1"/>
  <c r="H106" i="1"/>
  <c r="E110" i="1"/>
  <c r="F110" i="1"/>
  <c r="H110" i="1"/>
  <c r="F111" i="1"/>
  <c r="H111" i="1"/>
  <c r="E112" i="1"/>
  <c r="F112" i="1"/>
  <c r="H112" i="1"/>
  <c r="E114" i="1"/>
  <c r="F114" i="1"/>
  <c r="H114" i="1"/>
  <c r="E117" i="1"/>
  <c r="F117" i="1"/>
  <c r="H117" i="1"/>
  <c r="E118" i="1"/>
  <c r="F118" i="1"/>
  <c r="E119" i="1"/>
  <c r="F119" i="1"/>
  <c r="E123" i="1"/>
  <c r="F123" i="1"/>
  <c r="E124" i="1"/>
  <c r="E125" i="1"/>
  <c r="B126" i="1"/>
  <c r="C126" i="1"/>
  <c r="D126" i="1"/>
  <c r="G126" i="1"/>
  <c r="F127" i="1"/>
  <c r="F128" i="1"/>
  <c r="E129" i="1"/>
  <c r="F129" i="1"/>
  <c r="H129" i="1"/>
  <c r="E133" i="1"/>
  <c r="B134" i="1"/>
  <c r="C134" i="1"/>
  <c r="D134" i="1"/>
  <c r="G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B140" i="1"/>
  <c r="C140" i="1"/>
  <c r="D140" i="1"/>
  <c r="G140" i="1"/>
  <c r="E141" i="1"/>
  <c r="F141" i="1"/>
  <c r="H141" i="1"/>
  <c r="E142" i="1"/>
  <c r="F142" i="1"/>
  <c r="H142" i="1"/>
  <c r="E144" i="1"/>
  <c r="E145" i="1"/>
  <c r="F145" i="1"/>
  <c r="E146" i="1"/>
  <c r="F146" i="1"/>
  <c r="H149" i="1"/>
  <c r="E150" i="1"/>
  <c r="F150" i="1"/>
  <c r="E152" i="1"/>
  <c r="F152" i="1"/>
  <c r="B153" i="1"/>
  <c r="C153" i="1"/>
  <c r="D153" i="1"/>
  <c r="E153" i="1"/>
  <c r="F153" i="1"/>
  <c r="G153" i="1"/>
  <c r="H153" i="1"/>
  <c r="F131" i="1" l="1"/>
  <c r="D95" i="1"/>
  <c r="D107" i="1" s="1"/>
  <c r="G95" i="1"/>
  <c r="G107" i="1" s="1"/>
  <c r="B95" i="1"/>
  <c r="B107" i="1" s="1"/>
  <c r="E31" i="1"/>
  <c r="F31" i="1"/>
  <c r="F33" i="1"/>
  <c r="H31" i="1"/>
  <c r="H63" i="1"/>
  <c r="E109" i="1"/>
  <c r="E57" i="1"/>
  <c r="H36" i="1"/>
  <c r="E9" i="1"/>
  <c r="E148" i="1"/>
  <c r="E143" i="1"/>
  <c r="F126" i="1"/>
  <c r="G155" i="1"/>
  <c r="F148" i="1"/>
  <c r="F143" i="1"/>
  <c r="H134" i="1"/>
  <c r="H148" i="1"/>
  <c r="C155" i="1"/>
  <c r="E120" i="1"/>
  <c r="F96" i="1"/>
  <c r="H57" i="1"/>
  <c r="B155" i="1"/>
  <c r="H7" i="1"/>
  <c r="F57" i="1"/>
  <c r="F134" i="1"/>
  <c r="E126" i="1"/>
  <c r="E97" i="1"/>
  <c r="E36" i="1"/>
  <c r="E134" i="1"/>
  <c r="F97" i="1"/>
  <c r="E140" i="1"/>
  <c r="E131" i="1"/>
  <c r="D155" i="1"/>
  <c r="E33" i="1"/>
  <c r="F36" i="1"/>
  <c r="H33" i="1"/>
  <c r="F18" i="1"/>
  <c r="F9" i="1"/>
  <c r="E7" i="1"/>
  <c r="H9" i="1"/>
  <c r="H96" i="1"/>
  <c r="F7" i="1"/>
  <c r="H109" i="1"/>
  <c r="F120" i="1"/>
  <c r="F63" i="1"/>
  <c r="E18" i="1"/>
  <c r="F140" i="1"/>
  <c r="H140" i="1"/>
  <c r="H126" i="1"/>
  <c r="E63" i="1"/>
  <c r="F109" i="1"/>
  <c r="E96" i="1"/>
  <c r="H97" i="1"/>
  <c r="H18" i="1"/>
  <c r="D156" i="1" l="1"/>
  <c r="C107" i="1"/>
  <c r="C156" i="1" s="1"/>
  <c r="G156" i="1"/>
  <c r="E155" i="1"/>
  <c r="F155" i="1"/>
  <c r="H155" i="1"/>
  <c r="B156" i="1"/>
  <c r="H95" i="1"/>
  <c r="E95" i="1"/>
  <c r="F95" i="1" l="1"/>
  <c r="H107" i="1"/>
  <c r="E107" i="1"/>
  <c r="F107" i="1"/>
</calcChain>
</file>

<file path=xl/sharedStrings.xml><?xml version="1.0" encoding="utf-8"?>
<sst xmlns="http://schemas.openxmlformats.org/spreadsheetml/2006/main" count="173" uniqueCount="172">
  <si>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</si>
  <si>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</si>
  <si>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</si>
  <si>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</si>
  <si>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</si>
  <si>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</si>
  <si>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</si>
  <si>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</si>
  <si>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</si>
  <si>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</si>
  <si>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</si>
  <si>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</si>
  <si>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</si>
  <si>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</si>
  <si>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</si>
  <si>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</si>
  <si>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</si>
  <si>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</si>
  <si>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</si>
  <si>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</si>
  <si>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</si>
  <si>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</si>
  <si>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</si>
  <si>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</si>
  <si>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</si>
  <si>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</si>
  <si>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</si>
  <si>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</si>
  <si>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</si>
  <si>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</si>
  <si>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</si>
  <si>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</si>
  <si>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</si>
  <si>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</si>
  <si>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</si>
  <si>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</si>
  <si>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</si>
  <si>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</si>
  <si>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</si>
  <si>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</si>
  <si>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</si>
  <si>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</si>
  <si>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</si>
  <si>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</si>
  <si>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</si>
  <si>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</si>
  <si>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</si>
  <si>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</si>
  <si>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</si>
  <si>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</si>
  <si>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</si>
  <si>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</si>
  <si>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</si>
  <si>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</si>
  <si>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</si>
  <si>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</si>
  <si>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</si>
  <si>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</si>
  <si>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</si>
  <si>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</si>
  <si>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</si>
  <si>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</si>
  <si>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</si>
  <si>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</si>
  <si>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</si>
  <si>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</si>
  <si>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</si>
  <si>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</si>
  <si>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</si>
  <si>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</si>
  <si>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</si>
  <si>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</si>
  <si>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</si>
  <si>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</si>
  <si>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</si>
  <si>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</si>
  <si>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</si>
  <si>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</si>
  <si>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</si>
  <si>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</si>
  <si>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</si>
  <si>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</si>
  <si>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</si>
  <si>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</si>
  <si>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</si>
  <si>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</si>
  <si>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</si>
  <si>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</si>
  <si>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</si>
  <si>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</si>
  <si>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</si>
  <si>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</si>
  <si>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</si>
  <si>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</si>
  <si>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</si>
  <si>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</si>
  <si>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</si>
  <si>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</si>
  <si>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</si>
  <si>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</si>
  <si>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</si>
  <si>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</si>
  <si>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</si>
  <si>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</si>
  <si>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</si>
  <si>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</si>
  <si>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</si>
  <si>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</si>
  <si>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</si>
  <si>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</si>
  <si>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</si>
  <si>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</si>
  <si>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</si>
  <si>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</si>
  <si>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</si>
  <si>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</si>
  <si>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</si>
  <si>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</si>
  <si>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</si>
  <si>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</si>
  <si>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</si>
  <si>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</si>
  <si>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</si>
  <si>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</si>
  <si>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</si>
  <si>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</si>
  <si>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</si>
  <si>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</si>
  <si>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</si>
  <si>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</si>
  <si>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</si>
  <si>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</si>
  <si>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</si>
  <si>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</si>
  <si>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</si>
  <si>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</si>
  <si>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</si>
  <si>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</si>
  <si>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</si>
  <si>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</si>
  <si>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</si>
  <si>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</si>
  <si>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</si>
  <si>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</si>
  <si>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</si>
  <si>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</si>
  <si>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</si>
  <si>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</si>
  <si>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</si>
  <si>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</si>
  <si>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</si>
  <si>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</si>
  <si>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</si>
  <si>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</si>
  <si>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</si>
  <si>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</si>
  <si>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</si>
  <si>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</si>
  <si>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</si>
  <si>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</si>
  <si>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</si>
  <si>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</si>
  <si>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</si>
  <si>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</si>
  <si>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</si>
  <si>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</si>
  <si>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</si>
  <si>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Невыясненные поступления, зачисляемые в бюджеты городских округов</t>
  </si>
  <si>
    <t>на 01 августа 2024 года</t>
  </si>
  <si>
    <t>План за 7 месяцев 2024г.</t>
  </si>
  <si>
    <t>На  01.08.2024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</si>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</sst>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topLeftCell="A151" zoomScaleNormal="100" workbookViewId="0">
      <selection activeCell="B155" sqref="B155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54"/>
    </row>
    <row r="2" spans="1:16" ht="19.5" customHeight="1" x14ac:dyDescent="0.25">
      <c r="A2" s="69" t="s">
        <v>168</v>
      </c>
      <c r="B2" s="69"/>
      <c r="C2" s="69"/>
      <c r="D2" s="69"/>
      <c r="E2" s="69"/>
      <c r="F2" s="69"/>
      <c r="G2" s="69"/>
      <c r="H2" s="69"/>
      <c r="I2" s="55"/>
    </row>
    <row r="3" spans="1:16" ht="5.25" hidden="1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56"/>
    </row>
    <row r="4" spans="1:16" ht="70.5" customHeight="1" thickBot="1" x14ac:dyDescent="0.25">
      <c r="A4" s="28" t="s">
        <v>2</v>
      </c>
      <c r="B4" s="33" t="s">
        <v>3</v>
      </c>
      <c r="C4" s="33" t="s">
        <v>169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57">
        <v>9</v>
      </c>
    </row>
    <row r="6" spans="1:16" ht="24.75" customHeight="1" x14ac:dyDescent="0.2">
      <c r="A6" s="71" t="s">
        <v>4</v>
      </c>
      <c r="B6" s="72"/>
      <c r="C6" s="72"/>
      <c r="D6" s="72"/>
      <c r="E6" s="72"/>
      <c r="F6" s="72"/>
      <c r="G6" s="72"/>
      <c r="H6" s="72"/>
      <c r="I6" s="73"/>
    </row>
    <row r="7" spans="1:16" ht="14.25" x14ac:dyDescent="0.2">
      <c r="A7" s="5" t="s">
        <v>5</v>
      </c>
      <c r="B7" s="35">
        <f>B8+B9</f>
        <v>533199.6</v>
      </c>
      <c r="C7" s="35">
        <f>C8+C9</f>
        <v>287930.69999999995</v>
      </c>
      <c r="D7" s="35">
        <f>D8+D9</f>
        <v>286873</v>
      </c>
      <c r="E7" s="35">
        <f>$D:$D/$B:$B*100</f>
        <v>53.802178396232861</v>
      </c>
      <c r="F7" s="35">
        <f>$D:$D/$C:$C*100</f>
        <v>99.632654663083869</v>
      </c>
      <c r="G7" s="35">
        <f>G8+G9</f>
        <v>226318.8</v>
      </c>
      <c r="H7" s="35">
        <f>$D:$D/$G:$G*100</f>
        <v>126.75615105771152</v>
      </c>
      <c r="I7" s="35">
        <f>I8+I9</f>
        <v>56856.1</v>
      </c>
    </row>
    <row r="8" spans="1:16" ht="25.5" x14ac:dyDescent="0.2">
      <c r="A8" s="53" t="s">
        <v>6</v>
      </c>
      <c r="B8" s="37">
        <v>16938</v>
      </c>
      <c r="C8" s="37">
        <v>11438</v>
      </c>
      <c r="D8" s="37">
        <v>6731.5</v>
      </c>
      <c r="E8" s="35">
        <f>$D:$D/$B:$B*100</f>
        <v>39.742000236155391</v>
      </c>
      <c r="F8" s="35">
        <f>$D:$D/$C:$C*100</f>
        <v>58.852072040566526</v>
      </c>
      <c r="G8" s="37">
        <v>-8325.1</v>
      </c>
      <c r="H8" s="35">
        <f>$D:$D/$G:$G*100</f>
        <v>-80.857887592941822</v>
      </c>
      <c r="I8" s="37">
        <v>834.2</v>
      </c>
    </row>
    <row r="9" spans="1:16" ht="12.75" customHeight="1" x14ac:dyDescent="0.2">
      <c r="A9" s="79" t="s">
        <v>78</v>
      </c>
      <c r="B9" s="76">
        <f>B11+B12+B13+B14+B15+B16+B17</f>
        <v>516261.6</v>
      </c>
      <c r="C9" s="76">
        <f>C11+C12+C13+C14+C15+C16+C17</f>
        <v>276492.69999999995</v>
      </c>
      <c r="D9" s="76">
        <f>D11+D12+D13+D14+D15+D16+D17</f>
        <v>280141.5</v>
      </c>
      <c r="E9" s="74">
        <f>$D:$D/$B:$B*100</f>
        <v>54.263478050662698</v>
      </c>
      <c r="F9" s="76">
        <f>$D:$D/$C:$C*100</f>
        <v>101.31967317762822</v>
      </c>
      <c r="G9" s="76">
        <f>G11+G12+G13+G14+G15+G16+G17</f>
        <v>234643.9</v>
      </c>
      <c r="H9" s="74">
        <f>$D:$D/$G:$G*100</f>
        <v>119.39006298480379</v>
      </c>
      <c r="I9" s="76">
        <f>I11+I12+I13+I14+I15+I16+I17</f>
        <v>56021.9</v>
      </c>
      <c r="N9" s="31"/>
      <c r="O9" s="31"/>
      <c r="P9" s="31"/>
    </row>
    <row r="10" spans="1:16" ht="12.75" customHeight="1" x14ac:dyDescent="0.2">
      <c r="A10" s="80"/>
      <c r="B10" s="77"/>
      <c r="C10" s="77"/>
      <c r="D10" s="77"/>
      <c r="E10" s="75"/>
      <c r="F10" s="78"/>
      <c r="G10" s="77"/>
      <c r="H10" s="75"/>
      <c r="I10" s="77"/>
      <c r="N10" s="31"/>
      <c r="O10" s="31"/>
      <c r="P10" s="31"/>
    </row>
    <row r="11" spans="1:16" ht="51" customHeight="1" x14ac:dyDescent="0.2">
      <c r="A11" s="1" t="s">
        <v>83</v>
      </c>
      <c r="B11" s="40">
        <v>497204.3</v>
      </c>
      <c r="C11" s="40">
        <v>261334.8</v>
      </c>
      <c r="D11" s="40">
        <v>261621.3</v>
      </c>
      <c r="E11" s="36">
        <f t="shared" ref="E11:E26" si="0">$D:$D/$B:$B*100</f>
        <v>52.618470918292537</v>
      </c>
      <c r="F11" s="36">
        <f t="shared" ref="F11:F26" si="1">$D:$D/$C:$C*100</f>
        <v>100.10962948677329</v>
      </c>
      <c r="G11" s="40">
        <v>223857.1</v>
      </c>
      <c r="H11" s="36">
        <f t="shared" ref="H11:H26" si="2">$D:$D/$G:$G*100</f>
        <v>116.86977987296359</v>
      </c>
      <c r="I11" s="40">
        <v>48714.6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1648.1</v>
      </c>
      <c r="D12" s="40">
        <v>1823.5</v>
      </c>
      <c r="E12" s="36">
        <f t="shared" si="0"/>
        <v>90.581689930952265</v>
      </c>
      <c r="F12" s="36">
        <f t="shared" si="1"/>
        <v>110.64255809720285</v>
      </c>
      <c r="G12" s="40">
        <v>1247.0999999999999</v>
      </c>
      <c r="H12" s="36">
        <f t="shared" si="2"/>
        <v>146.21922861037609</v>
      </c>
      <c r="I12" s="40">
        <v>602.5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3620</v>
      </c>
      <c r="D13" s="40">
        <v>5895.4</v>
      </c>
      <c r="E13" s="36">
        <f t="shared" si="0"/>
        <v>132.8690556682443</v>
      </c>
      <c r="F13" s="36">
        <f t="shared" si="1"/>
        <v>162.85635359116023</v>
      </c>
      <c r="G13" s="40">
        <v>2318.4</v>
      </c>
      <c r="H13" s="36">
        <f t="shared" si="2"/>
        <v>254.28743961352654</v>
      </c>
      <c r="I13" s="40">
        <v>4592.8999999999996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8860.1</v>
      </c>
      <c r="C14" s="40">
        <v>7360.1</v>
      </c>
      <c r="D14" s="40">
        <v>7767.8</v>
      </c>
      <c r="E14" s="36">
        <f t="shared" si="0"/>
        <v>87.671696707712101</v>
      </c>
      <c r="F14" s="36">
        <f t="shared" si="1"/>
        <v>105.53932691131914</v>
      </c>
      <c r="G14" s="40">
        <v>5179</v>
      </c>
      <c r="H14" s="36">
        <f t="shared" si="2"/>
        <v>149.98648387719638</v>
      </c>
      <c r="I14" s="40">
        <v>1139.8</v>
      </c>
    </row>
    <row r="15" spans="1:16" ht="48.75" customHeight="1" x14ac:dyDescent="0.2">
      <c r="A15" s="25" t="s">
        <v>132</v>
      </c>
      <c r="B15" s="40">
        <v>1649.7</v>
      </c>
      <c r="C15" s="40">
        <v>919.7</v>
      </c>
      <c r="D15" s="40">
        <v>869.5</v>
      </c>
      <c r="E15" s="36">
        <f t="shared" si="0"/>
        <v>52.706552706552699</v>
      </c>
      <c r="F15" s="36">
        <f t="shared" si="1"/>
        <v>94.541698379906492</v>
      </c>
      <c r="G15" s="40">
        <v>869.9</v>
      </c>
      <c r="H15" s="36">
        <f t="shared" si="2"/>
        <v>99.954017703184277</v>
      </c>
      <c r="I15" s="40">
        <v>99.4</v>
      </c>
    </row>
    <row r="16" spans="1:16" ht="60" customHeight="1" x14ac:dyDescent="0.2">
      <c r="A16" s="25" t="s">
        <v>153</v>
      </c>
      <c r="B16" s="40">
        <v>1857.4</v>
      </c>
      <c r="C16" s="40">
        <v>1420</v>
      </c>
      <c r="D16" s="40">
        <v>1428</v>
      </c>
      <c r="E16" s="36">
        <f t="shared" si="0"/>
        <v>76.881662539033059</v>
      </c>
      <c r="F16" s="36">
        <f t="shared" si="1"/>
        <v>100.56338028169014</v>
      </c>
      <c r="G16" s="40">
        <v>1097.5</v>
      </c>
      <c r="H16" s="36">
        <f t="shared" si="2"/>
        <v>130.11389521640092</v>
      </c>
      <c r="I16" s="40">
        <v>669.7</v>
      </c>
    </row>
    <row r="17" spans="1:9" ht="61.5" customHeight="1" x14ac:dyDescent="0.2">
      <c r="A17" s="25" t="s">
        <v>152</v>
      </c>
      <c r="B17" s="40">
        <v>240</v>
      </c>
      <c r="C17" s="40">
        <v>190</v>
      </c>
      <c r="D17" s="40">
        <v>736</v>
      </c>
      <c r="E17" s="36">
        <f t="shared" si="0"/>
        <v>306.66666666666669</v>
      </c>
      <c r="F17" s="36">
        <f t="shared" si="1"/>
        <v>387.36842105263156</v>
      </c>
      <c r="G17" s="40">
        <v>74.900000000000006</v>
      </c>
      <c r="H17" s="36">
        <f t="shared" si="2"/>
        <v>982.64352469959931</v>
      </c>
      <c r="I17" s="40">
        <v>203</v>
      </c>
    </row>
    <row r="18" spans="1:9" ht="39.75" customHeight="1" x14ac:dyDescent="0.2">
      <c r="A18" s="20" t="s">
        <v>95</v>
      </c>
      <c r="B18" s="58">
        <f>B19+B20+B21+B22</f>
        <v>65533.299999999996</v>
      </c>
      <c r="C18" s="58">
        <f>C19+C20+C21+C22</f>
        <v>40223.4</v>
      </c>
      <c r="D18" s="58">
        <f>D19+D20+D21+D22</f>
        <v>40348.199999999997</v>
      </c>
      <c r="E18" s="35">
        <f t="shared" si="0"/>
        <v>61.569003849951102</v>
      </c>
      <c r="F18" s="35">
        <f t="shared" si="1"/>
        <v>100.31026715792299</v>
      </c>
      <c r="G18" s="58">
        <f>G19+G20+G21+G22</f>
        <v>35954.000000000007</v>
      </c>
      <c r="H18" s="35">
        <f t="shared" si="2"/>
        <v>112.22172776325301</v>
      </c>
      <c r="I18" s="58">
        <f>I19+I20+I21+I22</f>
        <v>8546.3999999999978</v>
      </c>
    </row>
    <row r="19" spans="1:9" ht="37.5" customHeight="1" x14ac:dyDescent="0.2">
      <c r="A19" s="8" t="s">
        <v>96</v>
      </c>
      <c r="B19" s="40">
        <v>34190.5</v>
      </c>
      <c r="C19" s="40">
        <v>20555.099999999999</v>
      </c>
      <c r="D19" s="40">
        <v>20692</v>
      </c>
      <c r="E19" s="36">
        <f t="shared" si="0"/>
        <v>60.519735014112108</v>
      </c>
      <c r="F19" s="36">
        <f t="shared" si="1"/>
        <v>100.66601476032713</v>
      </c>
      <c r="G19" s="40">
        <v>18477.5</v>
      </c>
      <c r="H19" s="36">
        <f t="shared" si="2"/>
        <v>111.9848464348532</v>
      </c>
      <c r="I19" s="40">
        <v>4446.8999999999996</v>
      </c>
    </row>
    <row r="20" spans="1:9" ht="56.25" customHeight="1" x14ac:dyDescent="0.2">
      <c r="A20" s="8" t="s">
        <v>97</v>
      </c>
      <c r="B20" s="40">
        <v>164.5</v>
      </c>
      <c r="C20" s="40">
        <v>106.4</v>
      </c>
      <c r="D20" s="40">
        <v>118.8</v>
      </c>
      <c r="E20" s="36">
        <f t="shared" si="0"/>
        <v>72.218844984802431</v>
      </c>
      <c r="F20" s="36">
        <f t="shared" si="1"/>
        <v>111.65413533834585</v>
      </c>
      <c r="G20" s="40">
        <v>99.2</v>
      </c>
      <c r="H20" s="36">
        <f t="shared" si="2"/>
        <v>119.75806451612902</v>
      </c>
      <c r="I20" s="40">
        <v>24.8</v>
      </c>
    </row>
    <row r="21" spans="1:9" ht="55.5" customHeight="1" x14ac:dyDescent="0.2">
      <c r="A21" s="8" t="s">
        <v>98</v>
      </c>
      <c r="B21" s="40">
        <v>35462.199999999997</v>
      </c>
      <c r="C21" s="40">
        <v>22032.400000000001</v>
      </c>
      <c r="D21" s="40">
        <v>21975.9</v>
      </c>
      <c r="E21" s="36">
        <f t="shared" si="0"/>
        <v>61.969928543632378</v>
      </c>
      <c r="F21" s="36">
        <f t="shared" si="1"/>
        <v>99.743559485121907</v>
      </c>
      <c r="G21" s="40">
        <v>19603.900000000001</v>
      </c>
      <c r="H21" s="36">
        <f t="shared" si="2"/>
        <v>112.09963323624382</v>
      </c>
      <c r="I21" s="40">
        <v>4403.8999999999996</v>
      </c>
    </row>
    <row r="22" spans="1:9" ht="54" customHeight="1" x14ac:dyDescent="0.2">
      <c r="A22" s="8" t="s">
        <v>99</v>
      </c>
      <c r="B22" s="40">
        <v>-4283.8999999999996</v>
      </c>
      <c r="C22" s="40">
        <v>-2470.5</v>
      </c>
      <c r="D22" s="40">
        <v>-2438.5</v>
      </c>
      <c r="E22" s="36">
        <f t="shared" si="0"/>
        <v>56.922430495576471</v>
      </c>
      <c r="F22" s="36">
        <f t="shared" si="1"/>
        <v>98.704715644606352</v>
      </c>
      <c r="G22" s="40">
        <v>-2226.6</v>
      </c>
      <c r="H22" s="36">
        <f t="shared" si="2"/>
        <v>109.51675199856284</v>
      </c>
      <c r="I22" s="40">
        <v>-329.2</v>
      </c>
    </row>
    <row r="23" spans="1:9" ht="14.25" x14ac:dyDescent="0.2">
      <c r="A23" s="7" t="s">
        <v>8</v>
      </c>
      <c r="B23" s="58">
        <f>B24+B28+B29+B30</f>
        <v>125609.5</v>
      </c>
      <c r="C23" s="58">
        <f>C24+C28+C29+C30</f>
        <v>99403.9</v>
      </c>
      <c r="D23" s="58">
        <f>D24+D28+D29+D30</f>
        <v>110179.19999999998</v>
      </c>
      <c r="E23" s="35">
        <f t="shared" si="0"/>
        <v>87.715658449400706</v>
      </c>
      <c r="F23" s="35">
        <f t="shared" si="1"/>
        <v>110.83991674370924</v>
      </c>
      <c r="G23" s="58">
        <f t="shared" ref="G23" si="3">G24+G28+G29+G30</f>
        <v>77465.8</v>
      </c>
      <c r="H23" s="35">
        <f t="shared" si="2"/>
        <v>142.22947416795537</v>
      </c>
      <c r="I23" s="58">
        <f>I24+I28+I29+I30</f>
        <v>22863.1</v>
      </c>
    </row>
    <row r="24" spans="1:9" ht="27.75" customHeight="1" x14ac:dyDescent="0.2">
      <c r="A24" s="26" t="s">
        <v>133</v>
      </c>
      <c r="B24" s="58">
        <f>SUM(B25:B26)</f>
        <v>107219.2</v>
      </c>
      <c r="C24" s="58">
        <f>SUM(C25:C26)</f>
        <v>87234</v>
      </c>
      <c r="D24" s="58">
        <f>SUM(D25:D27)</f>
        <v>91640.5</v>
      </c>
      <c r="E24" s="36">
        <f t="shared" si="0"/>
        <v>85.470232943353437</v>
      </c>
      <c r="F24" s="36">
        <f t="shared" si="1"/>
        <v>105.05135612261273</v>
      </c>
      <c r="G24" s="58">
        <f>SUM(G25:G27)</f>
        <v>68565.8</v>
      </c>
      <c r="H24" s="35">
        <f t="shared" si="2"/>
        <v>133.65336654717075</v>
      </c>
      <c r="I24" s="58">
        <f>SUM(I25:I27)</f>
        <v>22040.1</v>
      </c>
    </row>
    <row r="25" spans="1:9" ht="27.75" customHeight="1" x14ac:dyDescent="0.2">
      <c r="A25" s="3" t="s">
        <v>134</v>
      </c>
      <c r="B25" s="40">
        <v>63385.2</v>
      </c>
      <c r="C25" s="40">
        <v>53200</v>
      </c>
      <c r="D25" s="40">
        <v>57408.3</v>
      </c>
      <c r="E25" s="36">
        <f t="shared" si="0"/>
        <v>90.570511728289887</v>
      </c>
      <c r="F25" s="36">
        <f t="shared" si="1"/>
        <v>107.91033834586467</v>
      </c>
      <c r="G25" s="40">
        <v>39431.5</v>
      </c>
      <c r="H25" s="36">
        <f t="shared" si="2"/>
        <v>145.58994712349264</v>
      </c>
      <c r="I25" s="40">
        <v>14514.4</v>
      </c>
    </row>
    <row r="26" spans="1:9" ht="42.75" customHeight="1" x14ac:dyDescent="0.2">
      <c r="A26" s="27" t="s">
        <v>135</v>
      </c>
      <c r="B26" s="40">
        <v>43834</v>
      </c>
      <c r="C26" s="40">
        <v>34034</v>
      </c>
      <c r="D26" s="40">
        <v>34232.199999999997</v>
      </c>
      <c r="E26" s="36">
        <f t="shared" si="0"/>
        <v>78.095086006296484</v>
      </c>
      <c r="F26" s="36">
        <f t="shared" si="1"/>
        <v>100.58235881765292</v>
      </c>
      <c r="G26" s="40">
        <v>29134.3</v>
      </c>
      <c r="H26" s="36">
        <f t="shared" si="2"/>
        <v>117.49793199081495</v>
      </c>
      <c r="I26" s="40">
        <v>7525.7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63.2</v>
      </c>
      <c r="E28" s="36">
        <v>0</v>
      </c>
      <c r="F28" s="36">
        <v>0</v>
      </c>
      <c r="G28" s="40">
        <v>-365.2</v>
      </c>
      <c r="H28" s="36">
        <f t="shared" ref="H28:H37" si="4">$D:$D/$G:$G*100</f>
        <v>-17.305585980284775</v>
      </c>
      <c r="I28" s="40">
        <v>15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196.4</v>
      </c>
      <c r="E29" s="36">
        <f t="shared" ref="E29:E37" si="5">$D:$D/$B:$B*100</f>
        <v>1235.2201257861634</v>
      </c>
      <c r="F29" s="36">
        <f t="shared" ref="F29:F37" si="6">$D:$D/$C:$C*100</f>
        <v>1235.2201257861634</v>
      </c>
      <c r="G29" s="40">
        <v>15.2</v>
      </c>
      <c r="H29" s="36">
        <f t="shared" si="4"/>
        <v>1292.1052631578948</v>
      </c>
      <c r="I29" s="40">
        <v>4.7</v>
      </c>
    </row>
    <row r="30" spans="1:9" ht="25.5" x14ac:dyDescent="0.2">
      <c r="A30" s="3" t="s">
        <v>136</v>
      </c>
      <c r="B30" s="40">
        <v>18374.400000000001</v>
      </c>
      <c r="C30" s="40">
        <v>12154</v>
      </c>
      <c r="D30" s="40">
        <v>18279.099999999999</v>
      </c>
      <c r="E30" s="36">
        <f t="shared" si="5"/>
        <v>99.481343608498761</v>
      </c>
      <c r="F30" s="36">
        <f t="shared" si="6"/>
        <v>150.39575448412043</v>
      </c>
      <c r="G30" s="40">
        <v>9250</v>
      </c>
      <c r="H30" s="36">
        <f t="shared" si="4"/>
        <v>197.61189189189187</v>
      </c>
      <c r="I30" s="40">
        <v>803.3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12329.4</v>
      </c>
      <c r="D31" s="37">
        <f t="shared" ref="D31" si="7">SUM(D32+D33)</f>
        <v>9797.2999999999993</v>
      </c>
      <c r="E31" s="35">
        <f t="shared" si="5"/>
        <v>29.176345161943562</v>
      </c>
      <c r="F31" s="35">
        <f t="shared" si="6"/>
        <v>79.462909792852855</v>
      </c>
      <c r="G31" s="37">
        <f t="shared" ref="G31" si="8">SUM(G32+G33)</f>
        <v>8680.5</v>
      </c>
      <c r="H31" s="35">
        <f t="shared" si="4"/>
        <v>112.86561833995736</v>
      </c>
      <c r="I31" s="37">
        <f t="shared" ref="I31" si="9">SUM(I32+I33)</f>
        <v>2153.9</v>
      </c>
    </row>
    <row r="32" spans="1:9" x14ac:dyDescent="0.2">
      <c r="A32" s="3" t="s">
        <v>11</v>
      </c>
      <c r="B32" s="40">
        <v>18398.7</v>
      </c>
      <c r="C32" s="40">
        <v>5200</v>
      </c>
      <c r="D32" s="40">
        <v>5270.3</v>
      </c>
      <c r="E32" s="36">
        <f t="shared" si="5"/>
        <v>28.644958611206228</v>
      </c>
      <c r="F32" s="36">
        <f t="shared" si="6"/>
        <v>101.35192307692309</v>
      </c>
      <c r="G32" s="40">
        <v>2183.9</v>
      </c>
      <c r="H32" s="36">
        <f t="shared" si="4"/>
        <v>241.32515225056093</v>
      </c>
      <c r="I32" s="40">
        <v>340</v>
      </c>
    </row>
    <row r="33" spans="1:9" ht="14.25" x14ac:dyDescent="0.2">
      <c r="A33" s="7" t="s">
        <v>105</v>
      </c>
      <c r="B33" s="37">
        <f t="shared" ref="B33:G33" si="10">SUM(B34:B35)</f>
        <v>15180.9</v>
      </c>
      <c r="C33" s="37">
        <f t="shared" ref="C33" si="11">SUM(C34:C35)</f>
        <v>7129.4</v>
      </c>
      <c r="D33" s="37">
        <f t="shared" si="10"/>
        <v>4527</v>
      </c>
      <c r="E33" s="35">
        <f t="shared" si="5"/>
        <v>29.82036638143984</v>
      </c>
      <c r="F33" s="35">
        <f t="shared" si="6"/>
        <v>63.497629534042147</v>
      </c>
      <c r="G33" s="37">
        <f t="shared" si="10"/>
        <v>6496.6</v>
      </c>
      <c r="H33" s="35">
        <f t="shared" si="4"/>
        <v>69.682603207831789</v>
      </c>
      <c r="I33" s="37">
        <f t="shared" ref="I33" si="12">SUM(I34:I35)</f>
        <v>1813.9</v>
      </c>
    </row>
    <row r="34" spans="1:9" x14ac:dyDescent="0.2">
      <c r="A34" s="3" t="s">
        <v>103</v>
      </c>
      <c r="B34" s="40">
        <v>9734.4</v>
      </c>
      <c r="C34" s="40">
        <v>5884.4</v>
      </c>
      <c r="D34" s="40">
        <v>3217</v>
      </c>
      <c r="E34" s="36">
        <f t="shared" si="5"/>
        <v>33.047748191978968</v>
      </c>
      <c r="F34" s="36">
        <f t="shared" si="6"/>
        <v>54.669974848752631</v>
      </c>
      <c r="G34" s="40">
        <v>5532.5</v>
      </c>
      <c r="H34" s="36">
        <f t="shared" si="4"/>
        <v>58.147311342069585</v>
      </c>
      <c r="I34" s="40">
        <v>1672.7</v>
      </c>
    </row>
    <row r="35" spans="1:9" x14ac:dyDescent="0.2">
      <c r="A35" s="3" t="s">
        <v>104</v>
      </c>
      <c r="B35" s="40">
        <v>5446.5</v>
      </c>
      <c r="C35" s="40">
        <v>1245</v>
      </c>
      <c r="D35" s="40">
        <v>1310</v>
      </c>
      <c r="E35" s="36">
        <f t="shared" si="5"/>
        <v>24.052143578444873</v>
      </c>
      <c r="F35" s="36">
        <f t="shared" si="6"/>
        <v>105.22088353413655</v>
      </c>
      <c r="G35" s="40">
        <v>964.1</v>
      </c>
      <c r="H35" s="36">
        <f t="shared" si="4"/>
        <v>135.87802095218336</v>
      </c>
      <c r="I35" s="40">
        <v>141.19999999999999</v>
      </c>
    </row>
    <row r="36" spans="1:9" ht="14.25" x14ac:dyDescent="0.2">
      <c r="A36" s="5" t="s">
        <v>12</v>
      </c>
      <c r="B36" s="58">
        <f>SUM(B37,B39,B40)</f>
        <v>16750.2</v>
      </c>
      <c r="C36" s="58">
        <f>SUM(C37,C39,C40)</f>
        <v>9277.2000000000007</v>
      </c>
      <c r="D36" s="58">
        <f t="shared" ref="D36" si="13">SUM(D37,D39,D40)</f>
        <v>9051.9</v>
      </c>
      <c r="E36" s="35">
        <f t="shared" si="5"/>
        <v>54.040548769566918</v>
      </c>
      <c r="F36" s="35">
        <f t="shared" si="6"/>
        <v>97.571465528392181</v>
      </c>
      <c r="G36" s="58">
        <f>SUM(G37,G39,G40)</f>
        <v>8528.4</v>
      </c>
      <c r="H36" s="35">
        <f t="shared" si="4"/>
        <v>106.13831433797665</v>
      </c>
      <c r="I36" s="58">
        <f t="shared" ref="I36" si="14">SUM(I37,I39,I40)</f>
        <v>1827.5</v>
      </c>
    </row>
    <row r="37" spans="1:9" ht="24.75" customHeight="1" x14ac:dyDescent="0.2">
      <c r="A37" s="3" t="s">
        <v>13</v>
      </c>
      <c r="B37" s="40">
        <v>16685.2</v>
      </c>
      <c r="C37" s="40">
        <v>9235.2000000000007</v>
      </c>
      <c r="D37" s="40">
        <v>8871.9</v>
      </c>
      <c r="E37" s="36">
        <f t="shared" si="5"/>
        <v>53.172272433054438</v>
      </c>
      <c r="F37" s="36">
        <f t="shared" si="6"/>
        <v>96.066138253638243</v>
      </c>
      <c r="G37" s="40">
        <v>8484.6</v>
      </c>
      <c r="H37" s="36">
        <f t="shared" si="4"/>
        <v>104.56474082455271</v>
      </c>
      <c r="I37" s="40">
        <v>1727.5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42</v>
      </c>
      <c r="D39" s="40">
        <v>180</v>
      </c>
      <c r="E39" s="36">
        <f>$D:$D/$B:$B*100</f>
        <v>276.92307692307691</v>
      </c>
      <c r="F39" s="36">
        <f>$D:$D/$C:$C*100</f>
        <v>428.57142857142856</v>
      </c>
      <c r="G39" s="40">
        <v>15</v>
      </c>
      <c r="H39" s="36">
        <f>$D:$D/$G:$G*100</f>
        <v>1200</v>
      </c>
      <c r="I39" s="40">
        <v>100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28.8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8">
        <f>$42:$42+$43:$43</f>
        <v>0</v>
      </c>
      <c r="C41" s="58">
        <f>$42:$42+$43:$43</f>
        <v>0</v>
      </c>
      <c r="D41" s="58">
        <f>$42:$42+$43:$43</f>
        <v>0</v>
      </c>
      <c r="E41" s="35">
        <v>0</v>
      </c>
      <c r="F41" s="35">
        <v>0</v>
      </c>
      <c r="G41" s="58">
        <f>$42:$42+$43:$43</f>
        <v>0</v>
      </c>
      <c r="H41" s="35">
        <v>0</v>
      </c>
      <c r="I41" s="58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8">
        <f>SUM(B45:B52)</f>
        <v>91708.900000000009</v>
      </c>
      <c r="C44" s="58">
        <f t="shared" ref="C44:I44" si="15">SUM(C45:C52)</f>
        <v>53194.900000000009</v>
      </c>
      <c r="D44" s="58">
        <f t="shared" si="15"/>
        <v>63142.400000000001</v>
      </c>
      <c r="E44" s="35">
        <f>$D:$D/$B:$B*100</f>
        <v>68.850896695958625</v>
      </c>
      <c r="F44" s="35">
        <f>$D:$D/$B:$B*100</f>
        <v>68.850896695958625</v>
      </c>
      <c r="G44" s="58">
        <f t="shared" si="15"/>
        <v>57884.5</v>
      </c>
      <c r="H44" s="35">
        <f>$D:$D/$B:$B*100</f>
        <v>68.850896695958625</v>
      </c>
      <c r="I44" s="58">
        <f t="shared" si="15"/>
        <v>11993.7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0</v>
      </c>
      <c r="E45" s="36">
        <v>0</v>
      </c>
      <c r="F45" s="36">
        <v>0</v>
      </c>
      <c r="G45" s="40">
        <v>0</v>
      </c>
      <c r="H45" s="36">
        <v>0</v>
      </c>
      <c r="I45" s="40">
        <v>0</v>
      </c>
    </row>
    <row r="46" spans="1:9" ht="76.5" x14ac:dyDescent="0.2">
      <c r="A46" s="4" t="s">
        <v>85</v>
      </c>
      <c r="B46" s="40">
        <v>60238.8</v>
      </c>
      <c r="C46" s="40">
        <v>35211.5</v>
      </c>
      <c r="D46" s="40">
        <v>36767.9</v>
      </c>
      <c r="E46" s="36">
        <f>$D:$D/$B:$B*100</f>
        <v>61.036906445679527</v>
      </c>
      <c r="F46" s="36">
        <f>$D:$D/$C:$C*100</f>
        <v>104.42014682703093</v>
      </c>
      <c r="G46" s="40">
        <v>38718.6</v>
      </c>
      <c r="H46" s="36">
        <f>$D:$D/$G:$G*100</f>
        <v>94.961852959559508</v>
      </c>
      <c r="I46" s="40">
        <v>9391.2000000000007</v>
      </c>
    </row>
    <row r="47" spans="1:9" ht="38.25" x14ac:dyDescent="0.2">
      <c r="A47" s="3" t="s">
        <v>109</v>
      </c>
      <c r="B47" s="40">
        <v>20470</v>
      </c>
      <c r="C47" s="40">
        <v>11597.3</v>
      </c>
      <c r="D47" s="40">
        <v>10355.4</v>
      </c>
      <c r="E47" s="36">
        <f>$D:$D/$B:$B*100</f>
        <v>50.588177821201754</v>
      </c>
      <c r="F47" s="36">
        <f>$D:$D/$C:$C*100</f>
        <v>89.291473015270796</v>
      </c>
      <c r="G47" s="40">
        <v>11659.2</v>
      </c>
      <c r="H47" s="36">
        <f>$D:$D/$G:$G*100</f>
        <v>88.817414573898716</v>
      </c>
      <c r="I47" s="40">
        <v>1355.3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15</v>
      </c>
      <c r="D49" s="40">
        <v>9.4</v>
      </c>
      <c r="E49" s="36">
        <f>$D:$D/$B:$B*100</f>
        <v>62.666666666666671</v>
      </c>
      <c r="F49" s="36">
        <f>$D:$D/$C:$C*100</f>
        <v>62.666666666666671</v>
      </c>
      <c r="G49" s="40">
        <v>14.9</v>
      </c>
      <c r="H49" s="36">
        <f>$D:$D/$G:$G*100</f>
        <v>63.087248322147651</v>
      </c>
      <c r="I49" s="40">
        <v>0</v>
      </c>
    </row>
    <row r="50" spans="1:9" ht="46.5" customHeight="1" x14ac:dyDescent="0.2">
      <c r="A50" s="4" t="s">
        <v>80</v>
      </c>
      <c r="B50" s="40">
        <v>8986.1</v>
      </c>
      <c r="C50" s="40">
        <v>5192.8</v>
      </c>
      <c r="D50" s="40">
        <v>12638.4</v>
      </c>
      <c r="E50" s="36">
        <f>$D:$D/$B:$B*100</f>
        <v>140.64388333092219</v>
      </c>
      <c r="F50" s="36">
        <f>$D:$D/$C:$C*100</f>
        <v>243.38314589431519</v>
      </c>
      <c r="G50" s="40">
        <v>6396.1</v>
      </c>
      <c r="H50" s="36">
        <f>$D:$D/$G:$G*100</f>
        <v>197.59540970278761</v>
      </c>
      <c r="I50" s="40">
        <v>904.6</v>
      </c>
    </row>
    <row r="51" spans="1:9" ht="119.25" customHeight="1" x14ac:dyDescent="0.2">
      <c r="A51" s="4" t="s">
        <v>150</v>
      </c>
      <c r="B51" s="40">
        <v>850</v>
      </c>
      <c r="C51" s="40">
        <v>524.79999999999995</v>
      </c>
      <c r="D51" s="40">
        <v>1225.5999999999999</v>
      </c>
      <c r="E51" s="36">
        <f>$D:$D/$B:$B*100</f>
        <v>144.18823529411765</v>
      </c>
      <c r="F51" s="36">
        <f>$D:$D/$C:$C*100</f>
        <v>233.53658536585365</v>
      </c>
      <c r="G51" s="40">
        <v>400.6</v>
      </c>
      <c r="H51" s="36">
        <f>$D:$D/$G:$G*100</f>
        <v>305.9410883674488</v>
      </c>
      <c r="I51" s="40">
        <v>104.2</v>
      </c>
    </row>
    <row r="52" spans="1:9" ht="120.75" customHeight="1" x14ac:dyDescent="0.2">
      <c r="A52" s="3" t="s">
        <v>151</v>
      </c>
      <c r="B52" s="40">
        <v>1149</v>
      </c>
      <c r="C52" s="40">
        <v>653.5</v>
      </c>
      <c r="D52" s="40">
        <v>2145.6999999999998</v>
      </c>
      <c r="E52" s="36">
        <f>$D:$D/$B:$B*100</f>
        <v>186.74499564838987</v>
      </c>
      <c r="F52" s="36">
        <f>$D:$D/$C:$C*100</f>
        <v>328.33970925784234</v>
      </c>
      <c r="G52" s="40">
        <v>695.1</v>
      </c>
      <c r="H52" s="36">
        <f>$D:$D/$G:$G*100</f>
        <v>308.68939720903461</v>
      </c>
      <c r="I52" s="40">
        <v>238.4</v>
      </c>
    </row>
    <row r="53" spans="1:9" ht="25.5" x14ac:dyDescent="0.2">
      <c r="A53" s="53" t="s">
        <v>20</v>
      </c>
      <c r="B53" s="37">
        <v>9000</v>
      </c>
      <c r="C53" s="37">
        <v>6895</v>
      </c>
      <c r="D53" s="37">
        <v>3879.1</v>
      </c>
      <c r="E53" s="35">
        <f>$D:$D/$B:$B*100</f>
        <v>43.101111111111109</v>
      </c>
      <c r="F53" s="35">
        <f>$D:$D/$C:$C*100</f>
        <v>56.259608411892671</v>
      </c>
      <c r="G53" s="37">
        <v>7052.5</v>
      </c>
      <c r="H53" s="35">
        <f>$D:$D/$G:$G*100</f>
        <v>55.003190358029066</v>
      </c>
      <c r="I53" s="37">
        <v>1330.1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245.4</v>
      </c>
      <c r="D55" s="37">
        <v>301</v>
      </c>
      <c r="E55" s="35">
        <f>$D:$D/$B:$B*100</f>
        <v>63.115957223736643</v>
      </c>
      <c r="F55" s="35">
        <f>$D:$D/$C:$C*100</f>
        <v>122.65688671556643</v>
      </c>
      <c r="G55" s="37">
        <v>273.2</v>
      </c>
      <c r="H55" s="35">
        <f>$D:$D/$G:$G*100</f>
        <v>110.17569546120059</v>
      </c>
      <c r="I55" s="37">
        <v>53</v>
      </c>
    </row>
    <row r="56" spans="1:9" ht="25.5" x14ac:dyDescent="0.2">
      <c r="A56" s="30" t="s">
        <v>87</v>
      </c>
      <c r="B56" s="37">
        <v>330</v>
      </c>
      <c r="C56" s="37">
        <v>219</v>
      </c>
      <c r="D56" s="37">
        <v>236.7</v>
      </c>
      <c r="E56" s="35">
        <f>$D:$D/$B:$B*100</f>
        <v>71.727272727272734</v>
      </c>
      <c r="F56" s="35">
        <f>$D:$D/$C:$C*100</f>
        <v>108.08219178082193</v>
      </c>
      <c r="G56" s="37">
        <v>703.7</v>
      </c>
      <c r="H56" s="35">
        <f>$D:$D/$G:$G*100</f>
        <v>33.636492823646435</v>
      </c>
      <c r="I56" s="37">
        <v>-43.2</v>
      </c>
    </row>
    <row r="57" spans="1:9" ht="25.5" x14ac:dyDescent="0.2">
      <c r="A57" s="7" t="s">
        <v>21</v>
      </c>
      <c r="B57" s="58">
        <f>$58:$58+$60:$60+$62:$62</f>
        <v>7928.9</v>
      </c>
      <c r="C57" s="58">
        <f>SUM(C59,C62)</f>
        <v>4808.3</v>
      </c>
      <c r="D57" s="58">
        <f>SUM(D59,D62)</f>
        <v>6809.8</v>
      </c>
      <c r="E57" s="35">
        <f>$D:$D/$B:$B*100</f>
        <v>85.8858101375979</v>
      </c>
      <c r="F57" s="35">
        <f>$D:$D/$C:$C*100</f>
        <v>141.62593848137595</v>
      </c>
      <c r="G57" s="58">
        <f>SUM(G59,G62)</f>
        <v>14013.2</v>
      </c>
      <c r="H57" s="35">
        <f>$D:$D/$G:$G*100</f>
        <v>48.595609853566636</v>
      </c>
      <c r="I57" s="58">
        <f>SUM(I59,I62)</f>
        <v>1054.8</v>
      </c>
    </row>
    <row r="58" spans="1:9" ht="30" customHeight="1" x14ac:dyDescent="0.2">
      <c r="A58" s="3" t="s">
        <v>148</v>
      </c>
      <c r="B58" s="59">
        <v>0</v>
      </c>
      <c r="C58" s="59">
        <v>0</v>
      </c>
      <c r="D58" s="59">
        <v>0</v>
      </c>
      <c r="E58" s="36">
        <v>0</v>
      </c>
      <c r="F58" s="36">
        <v>0</v>
      </c>
      <c r="G58" s="59">
        <v>0</v>
      </c>
      <c r="H58" s="36">
        <v>0</v>
      </c>
      <c r="I58" s="59">
        <v>0</v>
      </c>
    </row>
    <row r="59" spans="1:9" ht="30" customHeight="1" x14ac:dyDescent="0.2">
      <c r="A59" s="3" t="s">
        <v>162</v>
      </c>
      <c r="B59" s="59">
        <f>SUM(B60:B61)</f>
        <v>5728.9</v>
      </c>
      <c r="C59" s="59">
        <f t="shared" ref="C59:D59" si="16">SUM(C60:C61)</f>
        <v>3338.3</v>
      </c>
      <c r="D59" s="59">
        <f t="shared" si="16"/>
        <v>5245.8</v>
      </c>
      <c r="E59" s="36">
        <f>$D:$D/$B:$B*100</f>
        <v>91.567316587826639</v>
      </c>
      <c r="F59" s="36">
        <f>$D:$D/$C:$C*100</f>
        <v>157.13986160620675</v>
      </c>
      <c r="G59" s="59">
        <f t="shared" ref="G59" si="17">SUM(G60:G61)</f>
        <v>13281.5</v>
      </c>
      <c r="H59" s="36">
        <f>$D:$D/$G:$G*100</f>
        <v>39.497044761510374</v>
      </c>
      <c r="I59" s="59">
        <f t="shared" ref="I59" si="18">SUM(I60:I61)</f>
        <v>842.7</v>
      </c>
    </row>
    <row r="60" spans="1:9" ht="38.25" x14ac:dyDescent="0.2">
      <c r="A60" s="50" t="s">
        <v>22</v>
      </c>
      <c r="B60" s="60">
        <v>5728.9</v>
      </c>
      <c r="C60" s="60">
        <v>3338.3</v>
      </c>
      <c r="D60" s="60">
        <v>5179.2</v>
      </c>
      <c r="E60" s="61">
        <f>$D:$D/$B:$B*100</f>
        <v>90.404789750213837</v>
      </c>
      <c r="F60" s="61">
        <f>$D:$D/$C:$C*100</f>
        <v>155.14483419704638</v>
      </c>
      <c r="G60" s="60">
        <v>13281.5</v>
      </c>
      <c r="H60" s="61">
        <f>$D:$D/$G:$G*100</f>
        <v>38.995595377028195</v>
      </c>
      <c r="I60" s="60">
        <v>842.7</v>
      </c>
    </row>
    <row r="61" spans="1:9" ht="42" customHeight="1" x14ac:dyDescent="0.2">
      <c r="A61" s="50" t="s">
        <v>161</v>
      </c>
      <c r="B61" s="60">
        <v>0</v>
      </c>
      <c r="C61" s="60">
        <v>0</v>
      </c>
      <c r="D61" s="60">
        <v>66.599999999999994</v>
      </c>
      <c r="E61" s="61">
        <v>0</v>
      </c>
      <c r="F61" s="61">
        <v>0</v>
      </c>
      <c r="G61" s="60">
        <v>0</v>
      </c>
      <c r="H61" s="61">
        <v>0</v>
      </c>
      <c r="I61" s="60">
        <v>0</v>
      </c>
    </row>
    <row r="62" spans="1:9" ht="14.25" customHeight="1" x14ac:dyDescent="0.2">
      <c r="A62" s="3" t="s">
        <v>23</v>
      </c>
      <c r="B62" s="40">
        <v>2200</v>
      </c>
      <c r="C62" s="40">
        <v>1470</v>
      </c>
      <c r="D62" s="40">
        <v>1564</v>
      </c>
      <c r="E62" s="36">
        <f>$D:$D/$B:$B*100</f>
        <v>71.090909090909093</v>
      </c>
      <c r="F62" s="36">
        <f>$D:$D/$C:$C*100</f>
        <v>106.39455782312925</v>
      </c>
      <c r="G62" s="40">
        <v>731.7</v>
      </c>
      <c r="H62" s="36">
        <f>$D:$D/$G:$G*100</f>
        <v>213.74880415470821</v>
      </c>
      <c r="I62" s="40">
        <v>212.1</v>
      </c>
    </row>
    <row r="63" spans="1:9" ht="14.25" x14ac:dyDescent="0.2">
      <c r="A63" s="53" t="s">
        <v>24</v>
      </c>
      <c r="B63" s="58">
        <f>SUM(B64:B88)</f>
        <v>2102.3000000000002</v>
      </c>
      <c r="C63" s="58">
        <f>SUM(C64:C88)</f>
        <v>1523.5</v>
      </c>
      <c r="D63" s="58">
        <f>SUM(D64:D88)</f>
        <v>2230.8000000000002</v>
      </c>
      <c r="E63" s="35">
        <f>$D:$D/$B:$B*100</f>
        <v>106.1123531370404</v>
      </c>
      <c r="F63" s="35">
        <f>$D:$D/$C:$C*100</f>
        <v>146.4259927797834</v>
      </c>
      <c r="G63" s="58">
        <f>SUM(G64:G88)</f>
        <v>1577.8999999999999</v>
      </c>
      <c r="H63" s="35">
        <f>$D:$D/$G:$G*100</f>
        <v>141.37778059446103</v>
      </c>
      <c r="I63" s="58">
        <f>SUM(I64:I88)</f>
        <v>573.4</v>
      </c>
    </row>
    <row r="64" spans="1:9" ht="63.75" x14ac:dyDescent="0.2">
      <c r="A64" s="3" t="s">
        <v>124</v>
      </c>
      <c r="B64" s="59">
        <v>34.799999999999997</v>
      </c>
      <c r="C64" s="59">
        <v>23.5</v>
      </c>
      <c r="D64" s="59">
        <v>36.299999999999997</v>
      </c>
      <c r="E64" s="36">
        <f>$D:$D/$B:$B*100</f>
        <v>104.31034482758621</v>
      </c>
      <c r="F64" s="36">
        <f>$D:$D/$C:$C*100</f>
        <v>154.46808510638297</v>
      </c>
      <c r="G64" s="59">
        <v>36.4</v>
      </c>
      <c r="H64" s="36">
        <f>$D:$D/$G:$G*100</f>
        <v>99.72527472527473</v>
      </c>
      <c r="I64" s="59">
        <v>4.9000000000000004</v>
      </c>
    </row>
    <row r="65" spans="1:9" ht="107.25" customHeight="1" x14ac:dyDescent="0.2">
      <c r="A65" s="3" t="s">
        <v>114</v>
      </c>
      <c r="B65" s="40">
        <v>265</v>
      </c>
      <c r="C65" s="40">
        <v>194</v>
      </c>
      <c r="D65" s="40">
        <v>193.9</v>
      </c>
      <c r="E65" s="36">
        <f>$D:$D/$B:$B*100</f>
        <v>73.169811320754718</v>
      </c>
      <c r="F65" s="36">
        <f>$D:$D/$C:$C*100</f>
        <v>99.948453608247419</v>
      </c>
      <c r="G65" s="40">
        <v>168.2</v>
      </c>
      <c r="H65" s="36">
        <f>$D:$D/$G:$G*100</f>
        <v>115.27942925089181</v>
      </c>
      <c r="I65" s="40">
        <v>41.6</v>
      </c>
    </row>
    <row r="66" spans="1:9" ht="87" customHeight="1" x14ac:dyDescent="0.2">
      <c r="A66" s="3" t="s">
        <v>130</v>
      </c>
      <c r="B66" s="40">
        <v>3</v>
      </c>
      <c r="C66" s="40">
        <v>1.5</v>
      </c>
      <c r="D66" s="40">
        <v>81.2</v>
      </c>
      <c r="E66" s="36">
        <f>$D:$D/$B:$B*100</f>
        <v>2706.6666666666665</v>
      </c>
      <c r="F66" s="36">
        <f>$D:$D/$C:$C*100</f>
        <v>5413.333333333333</v>
      </c>
      <c r="G66" s="40">
        <v>45.1</v>
      </c>
      <c r="H66" s="36">
        <f>$D:$D/$G:$G*100</f>
        <v>180.04434589800445</v>
      </c>
      <c r="I66" s="40">
        <v>7.2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6.8</v>
      </c>
      <c r="E67" s="36">
        <v>0</v>
      </c>
      <c r="F67" s="36">
        <v>0</v>
      </c>
      <c r="G67" s="40">
        <v>4</v>
      </c>
      <c r="H67" s="36">
        <v>0</v>
      </c>
      <c r="I67" s="40">
        <v>0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190</v>
      </c>
      <c r="D71" s="40">
        <v>195.7</v>
      </c>
      <c r="E71" s="36">
        <f>$D:$D/$B:$B*100</f>
        <v>81.541666666666657</v>
      </c>
      <c r="F71" s="36">
        <f>$D:$D/$C:$C*100</f>
        <v>103</v>
      </c>
      <c r="G71" s="40">
        <v>85.4</v>
      </c>
      <c r="H71" s="36">
        <f>$D:$D/$G:$G*100</f>
        <v>229.15690866510533</v>
      </c>
      <c r="I71" s="40">
        <v>16.3</v>
      </c>
    </row>
    <row r="72" spans="1:9" ht="118.5" customHeight="1" x14ac:dyDescent="0.2">
      <c r="A72" s="3" t="s">
        <v>116</v>
      </c>
      <c r="B72" s="40">
        <v>5</v>
      </c>
      <c r="C72" s="40">
        <v>2.5</v>
      </c>
      <c r="D72" s="40">
        <v>7.7</v>
      </c>
      <c r="E72" s="36">
        <f>$D:$D/$B:$B*100</f>
        <v>154</v>
      </c>
      <c r="F72" s="36">
        <f>$D:$D/$C:$C*100</f>
        <v>308</v>
      </c>
      <c r="G72" s="40">
        <v>1</v>
      </c>
      <c r="H72" s="36">
        <f>$D:$D/$G:$G*100</f>
        <v>770</v>
      </c>
      <c r="I72" s="40">
        <v>0.9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6.6</v>
      </c>
      <c r="E74" s="36">
        <v>0</v>
      </c>
      <c r="F74" s="36">
        <v>0</v>
      </c>
      <c r="G74" s="40">
        <v>6.8</v>
      </c>
      <c r="H74" s="36">
        <f>$D:$D/$G:$G*100</f>
        <v>97.058823529411768</v>
      </c>
      <c r="I74" s="40">
        <v>2.5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75</v>
      </c>
      <c r="D76" s="40">
        <v>31</v>
      </c>
      <c r="E76" s="36">
        <f>$D:$D/$B:$B*100</f>
        <v>19.375</v>
      </c>
      <c r="F76" s="36">
        <f>$D:$D/$C:$C*100</f>
        <v>41.333333333333336</v>
      </c>
      <c r="G76" s="40">
        <v>81</v>
      </c>
      <c r="H76" s="36">
        <f>$D:$D/$G:$G*100</f>
        <v>38.271604938271601</v>
      </c>
      <c r="I76" s="40">
        <v>9.5</v>
      </c>
    </row>
    <row r="77" spans="1:9" ht="91.5" customHeight="1" x14ac:dyDescent="0.2">
      <c r="A77" s="3" t="s">
        <v>117</v>
      </c>
      <c r="B77" s="40">
        <v>520</v>
      </c>
      <c r="C77" s="40">
        <v>386.5</v>
      </c>
      <c r="D77" s="40">
        <v>739.1</v>
      </c>
      <c r="E77" s="36">
        <f>$D:$D/$B:$B*100</f>
        <v>142.13461538461539</v>
      </c>
      <c r="F77" s="36">
        <f>$D:$D/$C:$C*100</f>
        <v>191.22897800776198</v>
      </c>
      <c r="G77" s="40">
        <v>723.9</v>
      </c>
      <c r="H77" s="36">
        <f>$D:$D/$G:$G*100</f>
        <v>102.0997375328084</v>
      </c>
      <c r="I77" s="40">
        <v>427.1</v>
      </c>
    </row>
    <row r="78" spans="1:9" ht="61.5" customHeight="1" x14ac:dyDescent="0.2">
      <c r="A78" s="3" t="s">
        <v>118</v>
      </c>
      <c r="B78" s="40">
        <v>100</v>
      </c>
      <c r="C78" s="40">
        <v>75</v>
      </c>
      <c r="D78" s="40">
        <v>365.9</v>
      </c>
      <c r="E78" s="36">
        <f>$D:$D/$B:$B*100</f>
        <v>365.9</v>
      </c>
      <c r="F78" s="36">
        <f>$D:$D/$C:$C*100</f>
        <v>487.86666666666667</v>
      </c>
      <c r="G78" s="40">
        <v>39.799999999999997</v>
      </c>
      <c r="H78" s="36">
        <f>$D:$D/$G:$G*100</f>
        <v>919.3467336683417</v>
      </c>
      <c r="I78" s="40">
        <v>60.9</v>
      </c>
    </row>
    <row r="79" spans="1:9" ht="85.5" customHeight="1" x14ac:dyDescent="0.2">
      <c r="A79" s="3" t="s">
        <v>154</v>
      </c>
      <c r="B79" s="40">
        <v>700</v>
      </c>
      <c r="C79" s="40">
        <v>535</v>
      </c>
      <c r="D79" s="40">
        <v>456.8</v>
      </c>
      <c r="E79" s="36">
        <f>$D:$D/$B:$B*100</f>
        <v>65.257142857142853</v>
      </c>
      <c r="F79" s="36">
        <f>$D:$D/$C:$C*100</f>
        <v>85.383177570093466</v>
      </c>
      <c r="G79" s="40">
        <v>1.5</v>
      </c>
      <c r="H79" s="36">
        <f>$D:$D/$G:$G*100</f>
        <v>30453.333333333336</v>
      </c>
      <c r="I79" s="40">
        <v>0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273.8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80.25" customHeight="1" x14ac:dyDescent="0.2">
      <c r="A82" s="3" t="s">
        <v>123</v>
      </c>
      <c r="B82" s="40">
        <v>61</v>
      </c>
      <c r="C82" s="40">
        <v>33.5</v>
      </c>
      <c r="D82" s="40">
        <v>38.200000000000003</v>
      </c>
      <c r="E82" s="36">
        <f>$D:$D/$B:$B*100</f>
        <v>62.622950819672141</v>
      </c>
      <c r="F82" s="36">
        <f>$D:$D/$C:$C*100</f>
        <v>114.02985074626866</v>
      </c>
      <c r="G82" s="40">
        <v>1</v>
      </c>
      <c r="H82" s="36">
        <f>$D:$D/$G:$G*100</f>
        <v>3820.0000000000005</v>
      </c>
      <c r="I82" s="40">
        <v>0</v>
      </c>
    </row>
    <row r="83" spans="1:12" ht="60" customHeight="1" x14ac:dyDescent="0.2">
      <c r="A83" s="3" t="s">
        <v>158</v>
      </c>
      <c r="B83" s="40">
        <v>0</v>
      </c>
      <c r="C83" s="40">
        <v>0</v>
      </c>
      <c r="D83" s="40">
        <v>0</v>
      </c>
      <c r="E83" s="36">
        <v>0</v>
      </c>
      <c r="F83" s="36">
        <v>0</v>
      </c>
      <c r="G83" s="40">
        <v>0</v>
      </c>
      <c r="H83" s="36">
        <v>0</v>
      </c>
      <c r="I83" s="40">
        <v>0</v>
      </c>
    </row>
    <row r="84" spans="1:12" ht="58.5" customHeight="1" x14ac:dyDescent="0.2">
      <c r="A84" s="3" t="s">
        <v>119</v>
      </c>
      <c r="B84" s="40">
        <v>13.5</v>
      </c>
      <c r="C84" s="40">
        <v>7</v>
      </c>
      <c r="D84" s="40">
        <v>3</v>
      </c>
      <c r="E84" s="36">
        <f>$D:$D/$B:$B*100</f>
        <v>22.222222222222221</v>
      </c>
      <c r="F84" s="36">
        <f>$D:$D/$C:$C*100</f>
        <v>42.857142857142854</v>
      </c>
      <c r="G84" s="40">
        <v>0</v>
      </c>
      <c r="H84" s="36">
        <v>0</v>
      </c>
      <c r="I84" s="40">
        <v>0</v>
      </c>
    </row>
    <row r="85" spans="1:12" ht="81" customHeight="1" x14ac:dyDescent="0.2">
      <c r="A85" s="3" t="s">
        <v>121</v>
      </c>
      <c r="B85" s="40">
        <v>0</v>
      </c>
      <c r="C85" s="40">
        <v>0</v>
      </c>
      <c r="D85" s="40">
        <v>4.0999999999999996</v>
      </c>
      <c r="E85" s="36">
        <v>0</v>
      </c>
      <c r="F85" s="36">
        <v>0</v>
      </c>
      <c r="G85" s="40">
        <v>109.9</v>
      </c>
      <c r="H85" s="36">
        <f>$D:$D/$G:$G*100</f>
        <v>3.7306642402183803</v>
      </c>
      <c r="I85" s="40">
        <v>2.5</v>
      </c>
    </row>
    <row r="86" spans="1:12" ht="86.25" customHeight="1" x14ac:dyDescent="0.2">
      <c r="A86" s="3" t="s">
        <v>120</v>
      </c>
      <c r="B86" s="40">
        <v>0</v>
      </c>
      <c r="C86" s="40">
        <v>0</v>
      </c>
      <c r="D86" s="40">
        <v>0.1</v>
      </c>
      <c r="E86" s="36">
        <v>0</v>
      </c>
      <c r="F86" s="36">
        <v>0</v>
      </c>
      <c r="G86" s="40">
        <v>0.1</v>
      </c>
      <c r="H86" s="36">
        <v>0</v>
      </c>
      <c r="I86" s="40">
        <v>0</v>
      </c>
      <c r="L86" s="22"/>
    </row>
    <row r="87" spans="1:12" ht="105.75" customHeight="1" x14ac:dyDescent="0.2">
      <c r="A87" s="3" t="s">
        <v>126</v>
      </c>
      <c r="B87" s="40">
        <v>0</v>
      </c>
      <c r="C87" s="40">
        <v>0</v>
      </c>
      <c r="D87" s="40">
        <v>64.400000000000006</v>
      </c>
      <c r="E87" s="36">
        <v>0</v>
      </c>
      <c r="F87" s="36">
        <v>0</v>
      </c>
      <c r="G87" s="40">
        <v>0</v>
      </c>
      <c r="H87" s="36">
        <v>0</v>
      </c>
      <c r="I87" s="40">
        <v>0</v>
      </c>
      <c r="L87" s="22"/>
    </row>
    <row r="88" spans="1:12" ht="71.25" customHeight="1" x14ac:dyDescent="0.2">
      <c r="A88" s="3" t="s">
        <v>125</v>
      </c>
      <c r="B88" s="40">
        <v>0</v>
      </c>
      <c r="C88" s="40">
        <v>0</v>
      </c>
      <c r="D88" s="40">
        <v>0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17.25" customHeight="1" x14ac:dyDescent="0.2">
      <c r="A89" s="5" t="s">
        <v>25</v>
      </c>
      <c r="B89" s="37">
        <f>SUM(B90:B92)</f>
        <v>737.2</v>
      </c>
      <c r="C89" s="37">
        <f>SUM(C90:C92)</f>
        <v>614.79999999999995</v>
      </c>
      <c r="D89" s="37">
        <f>SUM(D90:D92)</f>
        <v>575.59999999999991</v>
      </c>
      <c r="E89" s="35">
        <f>$D:$D/$B:$B*100</f>
        <v>78.079218665219727</v>
      </c>
      <c r="F89" s="35">
        <f>$D:$D/$C:$C*100</f>
        <v>93.623942745608318</v>
      </c>
      <c r="G89" s="37">
        <f>SUM(G91:G92)</f>
        <v>-19.8</v>
      </c>
      <c r="H89" s="35">
        <f>$D:$D/$G:$G*100</f>
        <v>-2907.0707070707067</v>
      </c>
      <c r="I89" s="37">
        <f>SUM(I90:I92)</f>
        <v>99.2</v>
      </c>
    </row>
    <row r="90" spans="1:12" ht="29.25" customHeight="1" x14ac:dyDescent="0.2">
      <c r="A90" s="10" t="s">
        <v>167</v>
      </c>
      <c r="B90" s="40">
        <v>0</v>
      </c>
      <c r="C90" s="40">
        <v>0</v>
      </c>
      <c r="D90" s="40">
        <v>0</v>
      </c>
      <c r="E90" s="36">
        <v>0</v>
      </c>
      <c r="F90" s="36">
        <v>0</v>
      </c>
      <c r="G90" s="40">
        <v>0</v>
      </c>
      <c r="H90" s="36">
        <v>0</v>
      </c>
      <c r="I90" s="40">
        <v>-0.8</v>
      </c>
    </row>
    <row r="91" spans="1:12" ht="28.5" customHeight="1" x14ac:dyDescent="0.2">
      <c r="A91" s="10" t="s">
        <v>163</v>
      </c>
      <c r="B91" s="40">
        <v>0</v>
      </c>
      <c r="C91" s="40">
        <v>0</v>
      </c>
      <c r="D91" s="40">
        <v>-39.200000000000003</v>
      </c>
      <c r="E91" s="36">
        <v>0</v>
      </c>
      <c r="F91" s="36">
        <v>0</v>
      </c>
      <c r="G91" s="40">
        <v>-19.8</v>
      </c>
      <c r="H91" s="36">
        <f>$D:$D/$G:$G*100</f>
        <v>197.97979797979798</v>
      </c>
      <c r="I91" s="40">
        <v>0</v>
      </c>
    </row>
    <row r="92" spans="1:12" ht="17.25" customHeight="1" x14ac:dyDescent="0.2">
      <c r="A92" s="51" t="s">
        <v>164</v>
      </c>
      <c r="B92" s="37">
        <f>SUM(B93:B94)</f>
        <v>737.2</v>
      </c>
      <c r="C92" s="37">
        <f t="shared" ref="C92:D92" si="19">SUM(C93:C94)</f>
        <v>614.79999999999995</v>
      </c>
      <c r="D92" s="37">
        <f t="shared" si="19"/>
        <v>614.79999999999995</v>
      </c>
      <c r="E92" s="35">
        <f t="shared" ref="E92:E102" si="20">$D:$D/$B:$B*100</f>
        <v>83.396635919696138</v>
      </c>
      <c r="F92" s="35">
        <f t="shared" ref="F92:F101" si="21">$D:$D/$C:$C*100</f>
        <v>100</v>
      </c>
      <c r="G92" s="37">
        <f>SUM(G93:G94)</f>
        <v>0</v>
      </c>
      <c r="H92" s="35">
        <v>0</v>
      </c>
      <c r="I92" s="37">
        <f>SUM(I93:I94)</f>
        <v>100</v>
      </c>
    </row>
    <row r="93" spans="1:12" ht="42" customHeight="1" x14ac:dyDescent="0.2">
      <c r="A93" s="52" t="s">
        <v>165</v>
      </c>
      <c r="B93" s="40">
        <v>438.2</v>
      </c>
      <c r="C93" s="40">
        <v>315.8</v>
      </c>
      <c r="D93" s="40">
        <v>315.8</v>
      </c>
      <c r="E93" s="36">
        <f t="shared" si="20"/>
        <v>72.067549064354182</v>
      </c>
      <c r="F93" s="36">
        <f t="shared" si="21"/>
        <v>100</v>
      </c>
      <c r="G93" s="40">
        <v>0</v>
      </c>
      <c r="H93" s="36">
        <v>0</v>
      </c>
      <c r="I93" s="40">
        <v>100</v>
      </c>
    </row>
    <row r="94" spans="1:12" ht="35.25" customHeight="1" x14ac:dyDescent="0.2">
      <c r="A94" s="52" t="s">
        <v>166</v>
      </c>
      <c r="B94" s="40">
        <v>299</v>
      </c>
      <c r="C94" s="40">
        <v>299</v>
      </c>
      <c r="D94" s="40">
        <v>299</v>
      </c>
      <c r="E94" s="36">
        <f t="shared" si="20"/>
        <v>100</v>
      </c>
      <c r="F94" s="36">
        <f t="shared" si="21"/>
        <v>100</v>
      </c>
      <c r="G94" s="40">
        <v>0</v>
      </c>
      <c r="H94" s="36">
        <v>0</v>
      </c>
      <c r="I94" s="40">
        <v>0</v>
      </c>
    </row>
    <row r="95" spans="1:12" ht="14.25" x14ac:dyDescent="0.2">
      <c r="A95" s="7" t="s">
        <v>26</v>
      </c>
      <c r="B95" s="58">
        <f>B89+B63+B57+B53+B44+B41+B36+B31+B23+B7+B54+B55+B56+B18</f>
        <v>886956.4</v>
      </c>
      <c r="C95" s="58">
        <f>C89+C63+C57+C53+C44+C41+C36+C31+C23+C7+C54+C55+C56+C18</f>
        <v>516665.5</v>
      </c>
      <c r="D95" s="58">
        <f>D89+D63+D57+D53+D44+D41+D36+D31+D23+D7+D54+D55+D56+D18</f>
        <v>533425</v>
      </c>
      <c r="E95" s="35">
        <f t="shared" si="20"/>
        <v>60.14106217622421</v>
      </c>
      <c r="F95" s="35">
        <f t="shared" si="21"/>
        <v>103.24378151821634</v>
      </c>
      <c r="G95" s="58">
        <f>G89+G63+G57+G53+G44+G41+G36+G31+G23+G7+G54+G55+G56+G18</f>
        <v>438432.7</v>
      </c>
      <c r="H95" s="35">
        <f t="shared" ref="H95:H101" si="22">$D:$D/$G:$G*100</f>
        <v>121.66633556301801</v>
      </c>
      <c r="I95" s="58">
        <f>I89+I63+I57+I53+I44+I41+I36+I31+I23+I7+I54+I55+I56+I18</f>
        <v>107307.99999999999</v>
      </c>
    </row>
    <row r="96" spans="1:12" ht="14.25" x14ac:dyDescent="0.2">
      <c r="A96" s="7" t="s">
        <v>27</v>
      </c>
      <c r="B96" s="58">
        <f>B97+B102+B103+B105+B106</f>
        <v>3177022.7</v>
      </c>
      <c r="C96" s="58">
        <f>C97+C102+C103+C105+C106</f>
        <v>1694229.1</v>
      </c>
      <c r="D96" s="58">
        <f>D97+D102+D103+D104+D105+D106</f>
        <v>1366618.6</v>
      </c>
      <c r="E96" s="35">
        <f t="shared" si="20"/>
        <v>43.015701461623173</v>
      </c>
      <c r="F96" s="35">
        <f t="shared" si="21"/>
        <v>80.663152344626837</v>
      </c>
      <c r="G96" s="58">
        <f>G97+G102+G103+G105+G106</f>
        <v>1896737.2</v>
      </c>
      <c r="H96" s="35">
        <f t="shared" si="22"/>
        <v>72.05102530809225</v>
      </c>
      <c r="I96" s="58">
        <f>I97+I102+I103+I104+I105+I106</f>
        <v>288080.3</v>
      </c>
    </row>
    <row r="97" spans="1:9" ht="25.5" x14ac:dyDescent="0.2">
      <c r="A97" s="7" t="s">
        <v>28</v>
      </c>
      <c r="B97" s="58">
        <f>SUM(B98:B101)</f>
        <v>3062730.6</v>
      </c>
      <c r="C97" s="58">
        <f>SUM(C98:C101)</f>
        <v>1707062.8</v>
      </c>
      <c r="D97" s="58">
        <f>SUM(D98:D101)</f>
        <v>1377097.1</v>
      </c>
      <c r="E97" s="35">
        <f t="shared" si="20"/>
        <v>44.96305029244165</v>
      </c>
      <c r="F97" s="35">
        <f t="shared" si="21"/>
        <v>80.670558810138687</v>
      </c>
      <c r="G97" s="58">
        <f>$98:$98+$99:$99+$100:$100+G101</f>
        <v>1914683</v>
      </c>
      <c r="H97" s="35">
        <f t="shared" si="22"/>
        <v>71.922981506599271</v>
      </c>
      <c r="I97" s="58">
        <f>SUM(I98:I101)</f>
        <v>285640.59999999998</v>
      </c>
    </row>
    <row r="98" spans="1:9" x14ac:dyDescent="0.2">
      <c r="A98" s="3" t="s">
        <v>29</v>
      </c>
      <c r="B98" s="40">
        <v>626894.6</v>
      </c>
      <c r="C98" s="40">
        <v>271220.09999999998</v>
      </c>
      <c r="D98" s="40">
        <v>271220.09999999998</v>
      </c>
      <c r="E98" s="36">
        <f t="shared" si="20"/>
        <v>43.264067037744461</v>
      </c>
      <c r="F98" s="36">
        <f t="shared" si="21"/>
        <v>100</v>
      </c>
      <c r="G98" s="40">
        <v>245864.7</v>
      </c>
      <c r="H98" s="36">
        <f t="shared" si="22"/>
        <v>110.312745180581</v>
      </c>
      <c r="I98" s="40">
        <v>57944.3</v>
      </c>
    </row>
    <row r="99" spans="1:9" x14ac:dyDescent="0.2">
      <c r="A99" s="3" t="s">
        <v>30</v>
      </c>
      <c r="B99" s="40">
        <v>973400</v>
      </c>
      <c r="C99" s="40">
        <v>442717.3</v>
      </c>
      <c r="D99" s="40">
        <v>253448.6</v>
      </c>
      <c r="E99" s="36">
        <f t="shared" si="20"/>
        <v>26.037456338606944</v>
      </c>
      <c r="F99" s="36">
        <f t="shared" si="21"/>
        <v>57.248406601684643</v>
      </c>
      <c r="G99" s="40">
        <v>978011</v>
      </c>
      <c r="H99" s="36">
        <f t="shared" si="22"/>
        <v>25.914698300939353</v>
      </c>
      <c r="I99" s="40">
        <v>67620.7</v>
      </c>
    </row>
    <row r="100" spans="1:9" x14ac:dyDescent="0.2">
      <c r="A100" s="3" t="s">
        <v>31</v>
      </c>
      <c r="B100" s="40">
        <v>1375657.4</v>
      </c>
      <c r="C100" s="40">
        <v>931406.1</v>
      </c>
      <c r="D100" s="40">
        <v>794088.8</v>
      </c>
      <c r="E100" s="36">
        <f t="shared" si="20"/>
        <v>57.724314207883452</v>
      </c>
      <c r="F100" s="36">
        <f t="shared" si="21"/>
        <v>85.256989405587973</v>
      </c>
      <c r="G100" s="40">
        <v>657225.5</v>
      </c>
      <c r="H100" s="36">
        <f t="shared" si="22"/>
        <v>120.82440501776028</v>
      </c>
      <c r="I100" s="40">
        <v>158360.29999999999</v>
      </c>
    </row>
    <row r="101" spans="1:9" x14ac:dyDescent="0.2">
      <c r="A101" s="3" t="s">
        <v>138</v>
      </c>
      <c r="B101" s="40">
        <v>86778.6</v>
      </c>
      <c r="C101" s="40">
        <v>61719.3</v>
      </c>
      <c r="D101" s="40">
        <v>58339.6</v>
      </c>
      <c r="E101" s="36">
        <f t="shared" si="20"/>
        <v>67.22809540601024</v>
      </c>
      <c r="F101" s="36">
        <f t="shared" si="21"/>
        <v>94.524079177826053</v>
      </c>
      <c r="G101" s="40">
        <v>33581.800000000003</v>
      </c>
      <c r="H101" s="36">
        <f t="shared" si="22"/>
        <v>173.72386233019074</v>
      </c>
      <c r="I101" s="40">
        <v>1715.3</v>
      </c>
    </row>
    <row r="102" spans="1:9" ht="30" customHeight="1" x14ac:dyDescent="0.2">
      <c r="A102" s="7" t="s">
        <v>108</v>
      </c>
      <c r="B102" s="37">
        <v>1435.2</v>
      </c>
      <c r="C102" s="37">
        <v>0</v>
      </c>
      <c r="D102" s="37">
        <v>2450</v>
      </c>
      <c r="E102" s="35">
        <f t="shared" si="20"/>
        <v>170.70791527313264</v>
      </c>
      <c r="F102" s="35">
        <v>0</v>
      </c>
      <c r="G102" s="37">
        <v>0</v>
      </c>
      <c r="H102" s="35">
        <v>0</v>
      </c>
      <c r="I102" s="37">
        <v>2450</v>
      </c>
    </row>
    <row r="103" spans="1:9" ht="30" customHeight="1" x14ac:dyDescent="0.2">
      <c r="A103" s="7" t="s">
        <v>110</v>
      </c>
      <c r="B103" s="37">
        <v>125690.6</v>
      </c>
      <c r="C103" s="37">
        <v>0</v>
      </c>
      <c r="D103" s="37">
        <v>0</v>
      </c>
      <c r="E103" s="35">
        <v>0</v>
      </c>
      <c r="F103" s="35">
        <v>0</v>
      </c>
      <c r="G103" s="37">
        <v>0</v>
      </c>
      <c r="H103" s="35">
        <v>0</v>
      </c>
      <c r="I103" s="37">
        <v>0</v>
      </c>
    </row>
    <row r="104" spans="1:9" ht="141.75" customHeight="1" x14ac:dyDescent="0.2">
      <c r="A104" s="16" t="s">
        <v>171</v>
      </c>
      <c r="B104" s="37">
        <v>0</v>
      </c>
      <c r="C104" s="37">
        <v>0</v>
      </c>
      <c r="D104" s="37">
        <v>-0.5</v>
      </c>
      <c r="E104" s="35">
        <v>0</v>
      </c>
      <c r="F104" s="35">
        <v>0</v>
      </c>
      <c r="G104" s="37">
        <v>0</v>
      </c>
      <c r="H104" s="35">
        <v>0</v>
      </c>
      <c r="I104" s="37">
        <v>-0.5</v>
      </c>
    </row>
    <row r="105" spans="1:9" ht="66.75" customHeight="1" x14ac:dyDescent="0.2">
      <c r="A105" s="7" t="s">
        <v>106</v>
      </c>
      <c r="B105" s="37">
        <v>0</v>
      </c>
      <c r="C105" s="37">
        <v>0</v>
      </c>
      <c r="D105" s="37">
        <v>255</v>
      </c>
      <c r="E105" s="35">
        <v>0</v>
      </c>
      <c r="F105" s="35">
        <v>0</v>
      </c>
      <c r="G105" s="37">
        <v>801.8</v>
      </c>
      <c r="H105" s="35">
        <f>$D:$D/$G:$G*100</f>
        <v>31.803442254926416</v>
      </c>
      <c r="I105" s="37">
        <v>0</v>
      </c>
    </row>
    <row r="106" spans="1:9" ht="24.75" customHeight="1" x14ac:dyDescent="0.2">
      <c r="A106" s="7" t="s">
        <v>33</v>
      </c>
      <c r="B106" s="37">
        <v>-12833.7</v>
      </c>
      <c r="C106" s="37">
        <v>-12833.7</v>
      </c>
      <c r="D106" s="37">
        <v>-13183</v>
      </c>
      <c r="E106" s="35">
        <f>$D:$D/$B:$B*100</f>
        <v>102.72174041780625</v>
      </c>
      <c r="F106" s="35">
        <f>$D:$D/$C:$C*100</f>
        <v>102.72174041780625</v>
      </c>
      <c r="G106" s="37">
        <v>-18747.599999999999</v>
      </c>
      <c r="H106" s="35">
        <f>$D:$D/$G:$G*100</f>
        <v>70.318334080095596</v>
      </c>
      <c r="I106" s="37">
        <v>-9.8000000000000007</v>
      </c>
    </row>
    <row r="107" spans="1:9" ht="18.75" customHeight="1" x14ac:dyDescent="0.2">
      <c r="A107" s="5" t="s">
        <v>32</v>
      </c>
      <c r="B107" s="62">
        <f>B96+B95</f>
        <v>4063979.1</v>
      </c>
      <c r="C107" s="58">
        <f>C96+C95</f>
        <v>2210894.6</v>
      </c>
      <c r="D107" s="58">
        <f>D96+D95</f>
        <v>1900043.6</v>
      </c>
      <c r="E107" s="35">
        <f>$D:$D/$B:$B*100</f>
        <v>46.753281777457964</v>
      </c>
      <c r="F107" s="35">
        <f>$D:$D/$C:$C*100</f>
        <v>85.940035314211727</v>
      </c>
      <c r="G107" s="58">
        <f>G96+G95</f>
        <v>2335169.9</v>
      </c>
      <c r="H107" s="35">
        <f>$D:$D/$G:$G*100</f>
        <v>81.366396509307521</v>
      </c>
      <c r="I107" s="58">
        <f>I96+I95</f>
        <v>395388.3</v>
      </c>
    </row>
    <row r="108" spans="1:9" ht="24" customHeight="1" x14ac:dyDescent="0.2">
      <c r="A108" s="65" t="s">
        <v>34</v>
      </c>
      <c r="B108" s="66"/>
      <c r="C108" s="66"/>
      <c r="D108" s="66"/>
      <c r="E108" s="66"/>
      <c r="F108" s="66"/>
      <c r="G108" s="66"/>
      <c r="H108" s="66"/>
      <c r="I108" s="67"/>
    </row>
    <row r="109" spans="1:9" ht="14.25" x14ac:dyDescent="0.2">
      <c r="A109" s="9" t="s">
        <v>35</v>
      </c>
      <c r="B109" s="58">
        <f>B110+B111+B112+B113+B114+B115+B116+B117</f>
        <v>367988.1</v>
      </c>
      <c r="C109" s="58">
        <f>C110+C111+C112+C113+C114+C115+C116+C117</f>
        <v>225008.40000000002</v>
      </c>
      <c r="D109" s="58">
        <f>D110+D111+D112+D113+D114+D115+D116+D117</f>
        <v>184276.3</v>
      </c>
      <c r="E109" s="35">
        <f t="shared" ref="E109:E114" si="23">$D:$D/$B:$B*100</f>
        <v>50.076700849837266</v>
      </c>
      <c r="F109" s="35">
        <f>$D:$D/$C:$C*100</f>
        <v>81.897520270354335</v>
      </c>
      <c r="G109" s="58">
        <f>G110+G111+G112+G113+G114+G115+G116+G117</f>
        <v>155489.4</v>
      </c>
      <c r="H109" s="35">
        <f>$D:$D/$G:$G*100</f>
        <v>118.51373791396713</v>
      </c>
      <c r="I109" s="58">
        <f>I110+I111+I112+I113+I114+I115+I116+I117</f>
        <v>36340</v>
      </c>
    </row>
    <row r="110" spans="1:9" x14ac:dyDescent="0.2">
      <c r="A110" s="10" t="s">
        <v>36</v>
      </c>
      <c r="B110" s="59">
        <v>3290.1</v>
      </c>
      <c r="C110" s="59">
        <v>1845.9</v>
      </c>
      <c r="D110" s="59">
        <v>1797.7</v>
      </c>
      <c r="E110" s="36">
        <f t="shared" si="23"/>
        <v>54.639676605574309</v>
      </c>
      <c r="F110" s="36">
        <f>$D:$D/$C:$C*100</f>
        <v>97.388807627715479</v>
      </c>
      <c r="G110" s="59">
        <v>1594</v>
      </c>
      <c r="H110" s="36">
        <f>$D:$D/$G:$G*100</f>
        <v>112.77917189460479</v>
      </c>
      <c r="I110" s="59">
        <v>330.6</v>
      </c>
    </row>
    <row r="111" spans="1:9" ht="14.25" customHeight="1" x14ac:dyDescent="0.2">
      <c r="A111" s="10" t="s">
        <v>37</v>
      </c>
      <c r="B111" s="59">
        <v>9734.4</v>
      </c>
      <c r="C111" s="59">
        <v>5995.2</v>
      </c>
      <c r="D111" s="59">
        <v>4862.2</v>
      </c>
      <c r="E111" s="36">
        <f t="shared" si="23"/>
        <v>49.948635765943465</v>
      </c>
      <c r="F111" s="36">
        <f>$D:$D/$C:$C*100</f>
        <v>81.101547904990653</v>
      </c>
      <c r="G111" s="59">
        <v>4743.8</v>
      </c>
      <c r="H111" s="36">
        <f>$D:$D/$G:$G*100</f>
        <v>102.49588937139002</v>
      </c>
      <c r="I111" s="59">
        <v>836.5</v>
      </c>
    </row>
    <row r="112" spans="1:9" ht="25.5" x14ac:dyDescent="0.2">
      <c r="A112" s="10" t="s">
        <v>38</v>
      </c>
      <c r="B112" s="59">
        <v>76643.5</v>
      </c>
      <c r="C112" s="59">
        <v>47815.199999999997</v>
      </c>
      <c r="D112" s="59">
        <v>41297.300000000003</v>
      </c>
      <c r="E112" s="36">
        <f t="shared" si="23"/>
        <v>53.882325311344083</v>
      </c>
      <c r="F112" s="36">
        <f>$D:$D/$C:$C*100</f>
        <v>86.368560625073215</v>
      </c>
      <c r="G112" s="59">
        <v>38076.699999999997</v>
      </c>
      <c r="H112" s="36">
        <f>$D:$D/$G:$G*100</f>
        <v>108.45819096717942</v>
      </c>
      <c r="I112" s="59">
        <v>7416.9</v>
      </c>
    </row>
    <row r="113" spans="1:18" x14ac:dyDescent="0.2">
      <c r="A113" s="10" t="s">
        <v>81</v>
      </c>
      <c r="B113" s="40">
        <v>32.299999999999997</v>
      </c>
      <c r="C113" s="40">
        <v>0</v>
      </c>
      <c r="D113" s="40">
        <v>0</v>
      </c>
      <c r="E113" s="36">
        <f t="shared" si="23"/>
        <v>0</v>
      </c>
      <c r="F113" s="36">
        <v>0</v>
      </c>
      <c r="G113" s="40">
        <v>0</v>
      </c>
      <c r="H113" s="36">
        <v>0</v>
      </c>
      <c r="I113" s="40">
        <v>0</v>
      </c>
      <c r="R113" s="31"/>
    </row>
    <row r="114" spans="1:18" ht="25.5" x14ac:dyDescent="0.2">
      <c r="A114" s="3" t="s">
        <v>39</v>
      </c>
      <c r="B114" s="59">
        <v>20183.8</v>
      </c>
      <c r="C114" s="59">
        <v>12651.4</v>
      </c>
      <c r="D114" s="59">
        <v>11674.8</v>
      </c>
      <c r="E114" s="36">
        <f t="shared" si="23"/>
        <v>57.84242808589066</v>
      </c>
      <c r="F114" s="36">
        <f>$D:$D/$C:$C*100</f>
        <v>92.280696207534334</v>
      </c>
      <c r="G114" s="59">
        <v>10522.4</v>
      </c>
      <c r="H114" s="36">
        <f>$D:$D/$G:$G*100</f>
        <v>110.95187409716414</v>
      </c>
      <c r="I114" s="59">
        <v>2798.9</v>
      </c>
      <c r="R114" s="32"/>
    </row>
    <row r="115" spans="1:18" x14ac:dyDescent="0.2">
      <c r="A115" s="3" t="s">
        <v>141</v>
      </c>
      <c r="B115" s="59">
        <v>0</v>
      </c>
      <c r="C115" s="59">
        <v>0</v>
      </c>
      <c r="D115" s="59">
        <v>0</v>
      </c>
      <c r="E115" s="36">
        <v>0</v>
      </c>
      <c r="F115" s="36">
        <v>0</v>
      </c>
      <c r="G115" s="59">
        <v>0</v>
      </c>
      <c r="H115" s="36">
        <v>0</v>
      </c>
      <c r="I115" s="59">
        <v>0</v>
      </c>
      <c r="R115" s="31"/>
    </row>
    <row r="116" spans="1:18" x14ac:dyDescent="0.2">
      <c r="A116" s="10" t="s">
        <v>40</v>
      </c>
      <c r="B116" s="59">
        <v>4820</v>
      </c>
      <c r="C116" s="59">
        <v>0</v>
      </c>
      <c r="D116" s="59">
        <v>0</v>
      </c>
      <c r="E116" s="36">
        <f>$D:$D/$B:$B*100</f>
        <v>0</v>
      </c>
      <c r="F116" s="36">
        <v>0</v>
      </c>
      <c r="G116" s="59">
        <v>0</v>
      </c>
      <c r="H116" s="36">
        <v>0</v>
      </c>
      <c r="I116" s="59">
        <v>0</v>
      </c>
      <c r="R116" s="31"/>
    </row>
    <row r="117" spans="1:18" x14ac:dyDescent="0.2">
      <c r="A117" s="3" t="s">
        <v>41</v>
      </c>
      <c r="B117" s="59">
        <v>253284</v>
      </c>
      <c r="C117" s="59">
        <v>156700.70000000001</v>
      </c>
      <c r="D117" s="59">
        <v>124644.3</v>
      </c>
      <c r="E117" s="36">
        <f>$D:$D/$B:$B*100</f>
        <v>49.211280617804519</v>
      </c>
      <c r="F117" s="36">
        <f>$D:$D/$C:$C*100</f>
        <v>79.542912061018228</v>
      </c>
      <c r="G117" s="59">
        <v>100552.5</v>
      </c>
      <c r="H117" s="36">
        <f>$D:$D/$G:$G*100</f>
        <v>123.95942418139778</v>
      </c>
      <c r="I117" s="59">
        <v>24957.1</v>
      </c>
    </row>
    <row r="118" spans="1:18" ht="14.25" x14ac:dyDescent="0.2">
      <c r="A118" s="9" t="s">
        <v>42</v>
      </c>
      <c r="B118" s="37">
        <v>720.4</v>
      </c>
      <c r="C118" s="37">
        <v>475.9</v>
      </c>
      <c r="D118" s="37">
        <v>400.7</v>
      </c>
      <c r="E118" s="35">
        <f>$D:$D/$B:$B*100</f>
        <v>55.621876735147133</v>
      </c>
      <c r="F118" s="35">
        <f>$D:$D/$C:$C*100</f>
        <v>84.198361000210127</v>
      </c>
      <c r="G118" s="37">
        <v>246.6</v>
      </c>
      <c r="H118" s="35">
        <f>$D:$D/$G:$G*100</f>
        <v>162.48986212489862</v>
      </c>
      <c r="I118" s="37">
        <v>86.1</v>
      </c>
    </row>
    <row r="119" spans="1:18" ht="25.5" x14ac:dyDescent="0.2">
      <c r="A119" s="11" t="s">
        <v>43</v>
      </c>
      <c r="B119" s="37">
        <v>19008.8</v>
      </c>
      <c r="C119" s="37">
        <v>11203.5</v>
      </c>
      <c r="D119" s="37">
        <v>10170.200000000001</v>
      </c>
      <c r="E119" s="35">
        <f>$D:$D/$B:$B*100</f>
        <v>53.502588274904262</v>
      </c>
      <c r="F119" s="35">
        <f>$D:$D/$C:$C*100</f>
        <v>90.776989333690366</v>
      </c>
      <c r="G119" s="37">
        <v>8271.5</v>
      </c>
      <c r="H119" s="35">
        <f>$D:$D/$G:$G*100</f>
        <v>122.95472405246932</v>
      </c>
      <c r="I119" s="37">
        <v>1758.1</v>
      </c>
    </row>
    <row r="120" spans="1:18" ht="14.25" x14ac:dyDescent="0.2">
      <c r="A120" s="9" t="s">
        <v>44</v>
      </c>
      <c r="B120" s="58">
        <f>B121+B122+B123+B124+B125</f>
        <v>196551.2</v>
      </c>
      <c r="C120" s="58">
        <f t="shared" ref="C120" si="24">C121+C122+C123+C124+C125</f>
        <v>62154</v>
      </c>
      <c r="D120" s="58">
        <f>D121+D122+D123+D124+D125</f>
        <v>45272</v>
      </c>
      <c r="E120" s="35">
        <f>$D:$D/$B:$B*100</f>
        <v>23.033184228842153</v>
      </c>
      <c r="F120" s="35">
        <f>$D:$D/$C:$C*100</f>
        <v>72.838433568233739</v>
      </c>
      <c r="G120" s="58">
        <f>G121+G122+G123+G124+G125</f>
        <v>58191.7</v>
      </c>
      <c r="H120" s="35">
        <f>$D:$D/$G:$G*100</f>
        <v>77.798036489739957</v>
      </c>
      <c r="I120" s="58">
        <f>I121+I122+I123+I124+I125</f>
        <v>7828.6</v>
      </c>
    </row>
    <row r="121" spans="1:18" x14ac:dyDescent="0.2">
      <c r="A121" s="10" t="s">
        <v>146</v>
      </c>
      <c r="B121" s="59">
        <v>0</v>
      </c>
      <c r="C121" s="59">
        <v>0</v>
      </c>
      <c r="D121" s="59">
        <v>0</v>
      </c>
      <c r="E121" s="36">
        <v>0</v>
      </c>
      <c r="F121" s="36">
        <v>0</v>
      </c>
      <c r="G121" s="59">
        <v>0</v>
      </c>
      <c r="H121" s="36">
        <v>0</v>
      </c>
      <c r="I121" s="59">
        <v>0</v>
      </c>
    </row>
    <row r="122" spans="1:18" x14ac:dyDescent="0.2">
      <c r="A122" s="10" t="s">
        <v>147</v>
      </c>
      <c r="B122" s="59">
        <v>734.5</v>
      </c>
      <c r="C122" s="59">
        <v>734.5</v>
      </c>
      <c r="D122" s="59">
        <v>734.5</v>
      </c>
      <c r="E122" s="36">
        <f t="shared" ref="E122:E146" si="25">$D:$D/$B:$B*100</f>
        <v>100</v>
      </c>
      <c r="F122" s="36">
        <f t="shared" ref="F122:F146" si="26">$D:$D/$C:$C*100</f>
        <v>100</v>
      </c>
      <c r="G122" s="59">
        <v>0</v>
      </c>
      <c r="H122" s="36">
        <v>0</v>
      </c>
      <c r="I122" s="59">
        <v>0</v>
      </c>
    </row>
    <row r="123" spans="1:18" x14ac:dyDescent="0.2">
      <c r="A123" s="10" t="s">
        <v>45</v>
      </c>
      <c r="B123" s="59">
        <v>21531.200000000001</v>
      </c>
      <c r="C123" s="59">
        <v>10804.3</v>
      </c>
      <c r="D123" s="59">
        <v>9940.9</v>
      </c>
      <c r="E123" s="36">
        <f t="shared" si="25"/>
        <v>46.16974437095935</v>
      </c>
      <c r="F123" s="36">
        <f t="shared" si="26"/>
        <v>92.008737262016055</v>
      </c>
      <c r="G123" s="59">
        <v>9646.2999999999993</v>
      </c>
      <c r="H123" s="36">
        <f t="shared" ref="H123:H129" si="27">$D:$D/$G:$G*100</f>
        <v>103.05402071260484</v>
      </c>
      <c r="I123" s="59">
        <v>1670.5</v>
      </c>
    </row>
    <row r="124" spans="1:18" x14ac:dyDescent="0.2">
      <c r="A124" s="12" t="s">
        <v>88</v>
      </c>
      <c r="B124" s="40">
        <v>163164.4</v>
      </c>
      <c r="C124" s="40">
        <v>46991.9</v>
      </c>
      <c r="D124" s="40">
        <v>31785.1</v>
      </c>
      <c r="E124" s="36">
        <f t="shared" si="25"/>
        <v>19.48041361963762</v>
      </c>
      <c r="F124" s="36">
        <f t="shared" si="26"/>
        <v>67.63952936569919</v>
      </c>
      <c r="G124" s="40">
        <v>47141.7</v>
      </c>
      <c r="H124" s="36">
        <f t="shared" si="27"/>
        <v>67.424594361255529</v>
      </c>
      <c r="I124" s="40">
        <v>5779.6</v>
      </c>
    </row>
    <row r="125" spans="1:18" x14ac:dyDescent="0.2">
      <c r="A125" s="10" t="s">
        <v>46</v>
      </c>
      <c r="B125" s="59">
        <v>11121.1</v>
      </c>
      <c r="C125" s="59">
        <v>3623.3</v>
      </c>
      <c r="D125" s="59">
        <v>2811.5</v>
      </c>
      <c r="E125" s="36">
        <f t="shared" si="25"/>
        <v>25.280772585445682</v>
      </c>
      <c r="F125" s="36">
        <f t="shared" si="26"/>
        <v>77.595010073689735</v>
      </c>
      <c r="G125" s="59">
        <v>1403.7</v>
      </c>
      <c r="H125" s="36">
        <f t="shared" si="27"/>
        <v>200.29208520339103</v>
      </c>
      <c r="I125" s="59">
        <v>378.5</v>
      </c>
    </row>
    <row r="126" spans="1:18" ht="14.25" x14ac:dyDescent="0.2">
      <c r="A126" s="9" t="s">
        <v>47</v>
      </c>
      <c r="B126" s="58">
        <f>B127+B128+B129+B130</f>
        <v>1898717.4</v>
      </c>
      <c r="C126" s="58">
        <f>C127+C128+C129+C130</f>
        <v>1451145.7999999998</v>
      </c>
      <c r="D126" s="58">
        <f>D127+D128+D129+D130</f>
        <v>745677.8</v>
      </c>
      <c r="E126" s="35">
        <f t="shared" si="25"/>
        <v>39.272711147009034</v>
      </c>
      <c r="F126" s="35">
        <f t="shared" si="26"/>
        <v>51.385450035413406</v>
      </c>
      <c r="G126" s="58">
        <f>G127+G128+G129+G130</f>
        <v>1155550.8</v>
      </c>
      <c r="H126" s="35">
        <f t="shared" si="27"/>
        <v>64.530075181463246</v>
      </c>
      <c r="I126" s="58">
        <f>I127+I128+I129+I130</f>
        <v>169907.9</v>
      </c>
    </row>
    <row r="127" spans="1:18" x14ac:dyDescent="0.2">
      <c r="A127" s="10" t="s">
        <v>48</v>
      </c>
      <c r="B127" s="59">
        <v>1533162.5</v>
      </c>
      <c r="C127" s="59">
        <v>1359938.8</v>
      </c>
      <c r="D127" s="59">
        <v>666011.4</v>
      </c>
      <c r="E127" s="36">
        <f t="shared" si="25"/>
        <v>43.440365910332403</v>
      </c>
      <c r="F127" s="36">
        <f t="shared" si="26"/>
        <v>48.973630283951017</v>
      </c>
      <c r="G127" s="59">
        <v>1088718.8</v>
      </c>
      <c r="H127" s="36">
        <f t="shared" si="27"/>
        <v>61.173867852745815</v>
      </c>
      <c r="I127" s="59">
        <v>152485.29999999999</v>
      </c>
    </row>
    <row r="128" spans="1:18" x14ac:dyDescent="0.2">
      <c r="A128" s="10" t="s">
        <v>49</v>
      </c>
      <c r="B128" s="59">
        <v>172889.9</v>
      </c>
      <c r="C128" s="59">
        <v>51091.9</v>
      </c>
      <c r="D128" s="59">
        <v>48109</v>
      </c>
      <c r="E128" s="36">
        <f t="shared" si="25"/>
        <v>27.826379678627845</v>
      </c>
      <c r="F128" s="36">
        <f t="shared" si="26"/>
        <v>94.161696863886448</v>
      </c>
      <c r="G128" s="59">
        <v>38375.300000000003</v>
      </c>
      <c r="H128" s="36">
        <f t="shared" si="27"/>
        <v>125.36449226455557</v>
      </c>
      <c r="I128" s="59">
        <v>14346</v>
      </c>
    </row>
    <row r="129" spans="1:9" x14ac:dyDescent="0.2">
      <c r="A129" s="10" t="s">
        <v>50</v>
      </c>
      <c r="B129" s="59">
        <v>176586.5</v>
      </c>
      <c r="C129" s="59">
        <v>35003.199999999997</v>
      </c>
      <c r="D129" s="59">
        <v>29099.3</v>
      </c>
      <c r="E129" s="36">
        <f t="shared" si="25"/>
        <v>16.478779521650864</v>
      </c>
      <c r="F129" s="36">
        <f t="shared" si="26"/>
        <v>83.133256387987387</v>
      </c>
      <c r="G129" s="59">
        <v>27483.8</v>
      </c>
      <c r="H129" s="36">
        <f t="shared" si="27"/>
        <v>105.87800813570176</v>
      </c>
      <c r="I129" s="59">
        <v>1869.5</v>
      </c>
    </row>
    <row r="130" spans="1:9" x14ac:dyDescent="0.2">
      <c r="A130" s="10" t="s">
        <v>51</v>
      </c>
      <c r="B130" s="59">
        <v>16078.5</v>
      </c>
      <c r="C130" s="59">
        <v>5111.8999999999996</v>
      </c>
      <c r="D130" s="59">
        <v>2458.1</v>
      </c>
      <c r="E130" s="36">
        <f t="shared" si="25"/>
        <v>15.28811767266847</v>
      </c>
      <c r="F130" s="36">
        <f t="shared" si="26"/>
        <v>48.085838924861605</v>
      </c>
      <c r="G130" s="59">
        <v>972.9</v>
      </c>
      <c r="H130" s="36">
        <v>0</v>
      </c>
      <c r="I130" s="59">
        <v>1207.0999999999999</v>
      </c>
    </row>
    <row r="131" spans="1:9" ht="18.75" customHeight="1" x14ac:dyDescent="0.2">
      <c r="A131" s="13" t="s">
        <v>112</v>
      </c>
      <c r="B131" s="58">
        <f>SUM(B132:B133)</f>
        <v>25917.9</v>
      </c>
      <c r="C131" s="58">
        <f>SUM(C132:C133)</f>
        <v>13770.199999999999</v>
      </c>
      <c r="D131" s="58">
        <f>SUM(D132:D133)</f>
        <v>11135.6</v>
      </c>
      <c r="E131" s="35">
        <f t="shared" si="25"/>
        <v>42.964900705689892</v>
      </c>
      <c r="F131" s="35">
        <f t="shared" si="26"/>
        <v>80.86738028496319</v>
      </c>
      <c r="G131" s="58">
        <f>SUM(G132:G133)</f>
        <v>6372.8</v>
      </c>
      <c r="H131" s="36">
        <v>0</v>
      </c>
      <c r="I131" s="58">
        <f>SUM(I132:I133)</f>
        <v>853.7</v>
      </c>
    </row>
    <row r="132" spans="1:9" ht="30.75" customHeight="1" x14ac:dyDescent="0.2">
      <c r="A132" s="10" t="s">
        <v>113</v>
      </c>
      <c r="B132" s="59">
        <v>2083</v>
      </c>
      <c r="C132" s="59">
        <v>1134.9000000000001</v>
      </c>
      <c r="D132" s="59">
        <v>660.5</v>
      </c>
      <c r="E132" s="36">
        <f t="shared" si="25"/>
        <v>31.709073451752278</v>
      </c>
      <c r="F132" s="36">
        <f t="shared" si="26"/>
        <v>58.198960260815923</v>
      </c>
      <c r="G132" s="59">
        <v>732.2</v>
      </c>
      <c r="H132" s="36">
        <v>0</v>
      </c>
      <c r="I132" s="59">
        <v>107.5</v>
      </c>
    </row>
    <row r="133" spans="1:9" ht="20.25" customHeight="1" x14ac:dyDescent="0.2">
      <c r="A133" s="10" t="s">
        <v>111</v>
      </c>
      <c r="B133" s="59">
        <v>23834.9</v>
      </c>
      <c r="C133" s="59">
        <v>12635.3</v>
      </c>
      <c r="D133" s="59">
        <v>10475.1</v>
      </c>
      <c r="E133" s="36">
        <f t="shared" si="25"/>
        <v>43.948579603858207</v>
      </c>
      <c r="F133" s="36">
        <f t="shared" si="26"/>
        <v>82.903453024463218</v>
      </c>
      <c r="G133" s="59">
        <v>5640.6</v>
      </c>
      <c r="H133" s="36">
        <v>0</v>
      </c>
      <c r="I133" s="59">
        <v>746.2</v>
      </c>
    </row>
    <row r="134" spans="1:9" ht="14.25" x14ac:dyDescent="0.2">
      <c r="A134" s="13" t="s">
        <v>52</v>
      </c>
      <c r="B134" s="58">
        <f>B135+B136+B137+B138+B139</f>
        <v>1812063.0999999999</v>
      </c>
      <c r="C134" s="58">
        <f>C135+C136+C137+C138+C139</f>
        <v>1108114.2</v>
      </c>
      <c r="D134" s="58">
        <f>D135+D136+D137+D138+D139</f>
        <v>1097844.8</v>
      </c>
      <c r="E134" s="35">
        <f t="shared" si="25"/>
        <v>60.58535158074794</v>
      </c>
      <c r="F134" s="35">
        <f t="shared" si="26"/>
        <v>99.07325436313333</v>
      </c>
      <c r="G134" s="58">
        <f>G135+G136+G137+G138+G139</f>
        <v>953791.6</v>
      </c>
      <c r="H134" s="35">
        <f t="shared" ref="H134:H142" si="28">$D:$D/$G:$G*100</f>
        <v>115.10321541938512</v>
      </c>
      <c r="I134" s="58">
        <f>I135+I136+I137+I138+I139</f>
        <v>155080.6</v>
      </c>
    </row>
    <row r="135" spans="1:9" x14ac:dyDescent="0.2">
      <c r="A135" s="10" t="s">
        <v>53</v>
      </c>
      <c r="B135" s="59">
        <v>681995.1</v>
      </c>
      <c r="C135" s="59">
        <v>384659.3</v>
      </c>
      <c r="D135" s="59">
        <v>382393.1</v>
      </c>
      <c r="E135" s="36">
        <f t="shared" si="25"/>
        <v>56.069772348804257</v>
      </c>
      <c r="F135" s="36">
        <f t="shared" si="26"/>
        <v>99.410855268545433</v>
      </c>
      <c r="G135" s="59">
        <v>356611.2</v>
      </c>
      <c r="H135" s="36">
        <f t="shared" si="28"/>
        <v>107.22969441228992</v>
      </c>
      <c r="I135" s="59">
        <v>52355.8</v>
      </c>
    </row>
    <row r="136" spans="1:9" x14ac:dyDescent="0.2">
      <c r="A136" s="10" t="s">
        <v>54</v>
      </c>
      <c r="B136" s="59">
        <v>844463</v>
      </c>
      <c r="C136" s="59">
        <v>544314.69999999995</v>
      </c>
      <c r="D136" s="59">
        <v>543040.80000000005</v>
      </c>
      <c r="E136" s="36">
        <f t="shared" si="25"/>
        <v>64.306050117056643</v>
      </c>
      <c r="F136" s="36">
        <f t="shared" si="26"/>
        <v>99.765962594800413</v>
      </c>
      <c r="G136" s="59">
        <v>446737.3</v>
      </c>
      <c r="H136" s="36">
        <f t="shared" si="28"/>
        <v>121.55707616086681</v>
      </c>
      <c r="I136" s="59">
        <v>76868.7</v>
      </c>
    </row>
    <row r="137" spans="1:9" x14ac:dyDescent="0.2">
      <c r="A137" s="10" t="s">
        <v>107</v>
      </c>
      <c r="B137" s="59">
        <v>157157.4</v>
      </c>
      <c r="C137" s="59">
        <v>96558.3</v>
      </c>
      <c r="D137" s="59">
        <v>96193.3</v>
      </c>
      <c r="E137" s="36">
        <f t="shared" si="25"/>
        <v>61.208253636163491</v>
      </c>
      <c r="F137" s="36">
        <f t="shared" si="26"/>
        <v>99.621990030893244</v>
      </c>
      <c r="G137" s="59">
        <v>83552.2</v>
      </c>
      <c r="H137" s="36">
        <f t="shared" si="28"/>
        <v>115.12958366147153</v>
      </c>
      <c r="I137" s="59">
        <v>9012</v>
      </c>
    </row>
    <row r="138" spans="1:9" x14ac:dyDescent="0.2">
      <c r="A138" s="10" t="s">
        <v>55</v>
      </c>
      <c r="B138" s="59">
        <v>23885.9</v>
      </c>
      <c r="C138" s="59">
        <v>15045.2</v>
      </c>
      <c r="D138" s="59">
        <v>12131.6</v>
      </c>
      <c r="E138" s="36">
        <f t="shared" si="25"/>
        <v>50.789796490816755</v>
      </c>
      <c r="F138" s="36">
        <f t="shared" si="26"/>
        <v>80.634355143168577</v>
      </c>
      <c r="G138" s="59">
        <v>9028.7999999999993</v>
      </c>
      <c r="H138" s="36">
        <f t="shared" si="28"/>
        <v>134.36558568137517</v>
      </c>
      <c r="I138" s="59">
        <v>1783.7</v>
      </c>
    </row>
    <row r="139" spans="1:9" x14ac:dyDescent="0.2">
      <c r="A139" s="10" t="s">
        <v>56</v>
      </c>
      <c r="B139" s="59">
        <v>104561.7</v>
      </c>
      <c r="C139" s="59">
        <v>67536.7</v>
      </c>
      <c r="D139" s="40">
        <v>64086</v>
      </c>
      <c r="E139" s="36">
        <f t="shared" si="25"/>
        <v>61.290128220945149</v>
      </c>
      <c r="F139" s="36">
        <f t="shared" si="26"/>
        <v>94.890629835333968</v>
      </c>
      <c r="G139" s="40">
        <v>57862.1</v>
      </c>
      <c r="H139" s="36">
        <f t="shared" si="28"/>
        <v>110.7564364238422</v>
      </c>
      <c r="I139" s="40">
        <v>15060.4</v>
      </c>
    </row>
    <row r="140" spans="1:9" ht="28.5" customHeight="1" x14ac:dyDescent="0.2">
      <c r="A140" s="13" t="s">
        <v>57</v>
      </c>
      <c r="B140" s="58">
        <f>B141+B142</f>
        <v>177190.6</v>
      </c>
      <c r="C140" s="58">
        <f>C141+C142</f>
        <v>109706</v>
      </c>
      <c r="D140" s="58">
        <f>D141+D142</f>
        <v>105507.9</v>
      </c>
      <c r="E140" s="35">
        <f t="shared" si="25"/>
        <v>59.544862989345923</v>
      </c>
      <c r="F140" s="35">
        <f t="shared" si="26"/>
        <v>96.173317776602914</v>
      </c>
      <c r="G140" s="58">
        <f>G141+G142</f>
        <v>93008.9</v>
      </c>
      <c r="H140" s="35">
        <f t="shared" si="28"/>
        <v>113.43849889634218</v>
      </c>
      <c r="I140" s="58">
        <f>I141+I142</f>
        <v>20033.399999999998</v>
      </c>
    </row>
    <row r="141" spans="1:9" x14ac:dyDescent="0.2">
      <c r="A141" s="10" t="s">
        <v>58</v>
      </c>
      <c r="B141" s="59">
        <v>167189.70000000001</v>
      </c>
      <c r="C141" s="59">
        <v>105083.5</v>
      </c>
      <c r="D141" s="59">
        <v>101480.4</v>
      </c>
      <c r="E141" s="36">
        <f t="shared" si="25"/>
        <v>60.697758294918877</v>
      </c>
      <c r="F141" s="36">
        <f t="shared" si="26"/>
        <v>96.571202900550517</v>
      </c>
      <c r="G141" s="59">
        <v>87909.9</v>
      </c>
      <c r="H141" s="36">
        <f t="shared" si="28"/>
        <v>115.4368279340552</v>
      </c>
      <c r="I141" s="59">
        <v>19247.8</v>
      </c>
    </row>
    <row r="142" spans="1:9" ht="25.5" x14ac:dyDescent="0.2">
      <c r="A142" s="10" t="s">
        <v>59</v>
      </c>
      <c r="B142" s="59">
        <v>10000.9</v>
      </c>
      <c r="C142" s="59">
        <v>4622.5</v>
      </c>
      <c r="D142" s="59">
        <v>4027.5</v>
      </c>
      <c r="E142" s="36">
        <f t="shared" si="25"/>
        <v>40.271375576198146</v>
      </c>
      <c r="F142" s="36">
        <f t="shared" si="26"/>
        <v>87.128177393185496</v>
      </c>
      <c r="G142" s="59">
        <v>5099</v>
      </c>
      <c r="H142" s="36">
        <f t="shared" si="28"/>
        <v>78.986075701117869</v>
      </c>
      <c r="I142" s="59">
        <v>785.6</v>
      </c>
    </row>
    <row r="143" spans="1:9" ht="18.75" customHeight="1" x14ac:dyDescent="0.2">
      <c r="A143" s="13" t="s">
        <v>60</v>
      </c>
      <c r="B143" s="58">
        <f>B144+B145+B146+B147</f>
        <v>113160.3</v>
      </c>
      <c r="C143" s="58">
        <f>C144+C145+C146+C147</f>
        <v>57684.1</v>
      </c>
      <c r="D143" s="58">
        <f>D144+D145+D146+D147</f>
        <v>55994.200000000004</v>
      </c>
      <c r="E143" s="35">
        <f t="shared" si="25"/>
        <v>49.482194727302776</v>
      </c>
      <c r="F143" s="35">
        <f t="shared" si="26"/>
        <v>97.070423218876613</v>
      </c>
      <c r="G143" s="58">
        <f>G144+G145+G146+G147</f>
        <v>50229.7</v>
      </c>
      <c r="H143" s="35">
        <v>0</v>
      </c>
      <c r="I143" s="58">
        <f>I144+I145+I146+I147</f>
        <v>562.5</v>
      </c>
    </row>
    <row r="144" spans="1:9" x14ac:dyDescent="0.2">
      <c r="A144" s="10" t="s">
        <v>61</v>
      </c>
      <c r="B144" s="59">
        <v>5311.2</v>
      </c>
      <c r="C144" s="59">
        <v>2655.6</v>
      </c>
      <c r="D144" s="59">
        <v>2443.8000000000002</v>
      </c>
      <c r="E144" s="36">
        <f t="shared" si="25"/>
        <v>46.012200632625401</v>
      </c>
      <c r="F144" s="36">
        <f t="shared" si="26"/>
        <v>92.024401265250802</v>
      </c>
      <c r="G144" s="59">
        <v>1963.5</v>
      </c>
      <c r="H144" s="36">
        <f>$D:$D/$G:$G*100</f>
        <v>124.46142093200918</v>
      </c>
      <c r="I144" s="59">
        <v>407.3</v>
      </c>
    </row>
    <row r="145" spans="1:9" x14ac:dyDescent="0.2">
      <c r="A145" s="10" t="s">
        <v>62</v>
      </c>
      <c r="B145" s="59">
        <v>104246.5</v>
      </c>
      <c r="C145" s="59">
        <v>53687.9</v>
      </c>
      <c r="D145" s="59">
        <v>52424.6</v>
      </c>
      <c r="E145" s="36">
        <f t="shared" si="25"/>
        <v>50.289074453338955</v>
      </c>
      <c r="F145" s="36">
        <f t="shared" si="26"/>
        <v>97.646955831760977</v>
      </c>
      <c r="G145" s="59">
        <v>46681.7</v>
      </c>
      <c r="H145" s="36">
        <f>$D:$D/$G:$G*100</f>
        <v>112.30225120336235</v>
      </c>
      <c r="I145" s="59">
        <v>88.2</v>
      </c>
    </row>
    <row r="146" spans="1:9" x14ac:dyDescent="0.2">
      <c r="A146" s="10" t="s">
        <v>63</v>
      </c>
      <c r="B146" s="40">
        <v>3602.6</v>
      </c>
      <c r="C146" s="40">
        <v>1340.6</v>
      </c>
      <c r="D146" s="40">
        <v>1125.8</v>
      </c>
      <c r="E146" s="36">
        <f t="shared" si="25"/>
        <v>31.249653028368403</v>
      </c>
      <c r="F146" s="36">
        <f t="shared" si="26"/>
        <v>83.977323586453835</v>
      </c>
      <c r="G146" s="40">
        <v>1584.5</v>
      </c>
      <c r="H146" s="36">
        <f>$D:$D/$G:$G*100</f>
        <v>71.050804670242968</v>
      </c>
      <c r="I146" s="40">
        <v>67</v>
      </c>
    </row>
    <row r="147" spans="1:9" x14ac:dyDescent="0.2">
      <c r="A147" s="10" t="s">
        <v>64</v>
      </c>
      <c r="B147" s="59">
        <v>0</v>
      </c>
      <c r="C147" s="59">
        <v>0</v>
      </c>
      <c r="D147" s="59">
        <v>0</v>
      </c>
      <c r="E147" s="36">
        <v>0</v>
      </c>
      <c r="F147" s="36">
        <v>0</v>
      </c>
      <c r="G147" s="59">
        <v>0</v>
      </c>
      <c r="H147" s="36">
        <v>0</v>
      </c>
      <c r="I147" s="59">
        <v>0</v>
      </c>
    </row>
    <row r="148" spans="1:9" ht="16.5" customHeight="1" x14ac:dyDescent="0.2">
      <c r="A148" s="13" t="s">
        <v>71</v>
      </c>
      <c r="B148" s="37">
        <f>B149+B150+B151+B152</f>
        <v>173524.8</v>
      </c>
      <c r="C148" s="37">
        <f t="shared" ref="C148:D148" si="29">C149+C150+C151+C152</f>
        <v>56220.100000000006</v>
      </c>
      <c r="D148" s="37">
        <f t="shared" si="29"/>
        <v>55642.5</v>
      </c>
      <c r="E148" s="35">
        <f>$D:$D/$B:$B*100</f>
        <v>32.066021686813642</v>
      </c>
      <c r="F148" s="35">
        <f>$D:$D/$C:$C*100</f>
        <v>98.972609440395871</v>
      </c>
      <c r="G148" s="37">
        <f t="shared" ref="G148" si="30">G149+G150+G151+G152</f>
        <v>42966.799999999996</v>
      </c>
      <c r="H148" s="35">
        <f>$D:$D/$G:$G*100</f>
        <v>129.50114972490388</v>
      </c>
      <c r="I148" s="37">
        <f t="shared" ref="I148" si="31">I149+I150+I151+I152</f>
        <v>11763.100000000002</v>
      </c>
    </row>
    <row r="149" spans="1:9" x14ac:dyDescent="0.2">
      <c r="A149" s="24" t="s">
        <v>72</v>
      </c>
      <c r="B149" s="40">
        <v>0</v>
      </c>
      <c r="C149" s="40">
        <v>0</v>
      </c>
      <c r="D149" s="40">
        <v>0</v>
      </c>
      <c r="E149" s="36">
        <v>0</v>
      </c>
      <c r="F149" s="36">
        <v>0</v>
      </c>
      <c r="G149" s="40">
        <v>32964.699999999997</v>
      </c>
      <c r="H149" s="36">
        <f>$D:$D/$G:$G*100</f>
        <v>0</v>
      </c>
      <c r="I149" s="40">
        <v>0</v>
      </c>
    </row>
    <row r="150" spans="1:9" x14ac:dyDescent="0.2">
      <c r="A150" s="14" t="s">
        <v>73</v>
      </c>
      <c r="B150" s="40">
        <v>69754.100000000006</v>
      </c>
      <c r="C150" s="40">
        <v>11159.2</v>
      </c>
      <c r="D150" s="40">
        <v>11062.1</v>
      </c>
      <c r="E150" s="36">
        <f>$D:$D/$B:$B*100</f>
        <v>15.858709380523869</v>
      </c>
      <c r="F150" s="36">
        <f>$D:$D/$C:$C*100</f>
        <v>99.129865940210763</v>
      </c>
      <c r="G150" s="40">
        <v>7764.7</v>
      </c>
      <c r="H150" s="36">
        <f>$D:$D/$G:$G*100</f>
        <v>142.46654732314192</v>
      </c>
      <c r="I150" s="40">
        <v>1572.7</v>
      </c>
    </row>
    <row r="151" spans="1:9" x14ac:dyDescent="0.2">
      <c r="A151" s="14" t="s">
        <v>157</v>
      </c>
      <c r="B151" s="40">
        <v>98397.2</v>
      </c>
      <c r="C151" s="40">
        <v>42010.1</v>
      </c>
      <c r="D151" s="40">
        <v>41727</v>
      </c>
      <c r="E151" s="36">
        <f>$D:$D/$B:$B*100</f>
        <v>42.406694499436973</v>
      </c>
      <c r="F151" s="36">
        <f>$D:$D/$C:$C*100</f>
        <v>99.326114434386014</v>
      </c>
      <c r="G151" s="40">
        <v>0</v>
      </c>
      <c r="H151" s="36">
        <v>0</v>
      </c>
      <c r="I151" s="40">
        <v>9600.2000000000007</v>
      </c>
    </row>
    <row r="152" spans="1:9" ht="24.75" customHeight="1" x14ac:dyDescent="0.2">
      <c r="A152" s="14" t="s">
        <v>82</v>
      </c>
      <c r="B152" s="40">
        <v>5373.5</v>
      </c>
      <c r="C152" s="40">
        <v>3050.8</v>
      </c>
      <c r="D152" s="40">
        <v>2853.4</v>
      </c>
      <c r="E152" s="36">
        <f>$D:$D/$B:$B*100</f>
        <v>53.101330603889465</v>
      </c>
      <c r="F152" s="36">
        <f>$D:$D/$C:$C*100</f>
        <v>93.529566015471346</v>
      </c>
      <c r="G152" s="40">
        <v>2237.4</v>
      </c>
      <c r="H152" s="36">
        <f>$D:$D/$G:$G*100</f>
        <v>127.53195673549655</v>
      </c>
      <c r="I152" s="40">
        <v>590.20000000000005</v>
      </c>
    </row>
    <row r="153" spans="1:9" ht="25.5" x14ac:dyDescent="0.2">
      <c r="A153" s="15" t="s">
        <v>94</v>
      </c>
      <c r="B153" s="37">
        <f t="shared" ref="B153:H153" si="32">B154</f>
        <v>0</v>
      </c>
      <c r="C153" s="37">
        <f t="shared" si="32"/>
        <v>0</v>
      </c>
      <c r="D153" s="37">
        <f>D154</f>
        <v>0</v>
      </c>
      <c r="E153" s="37">
        <f t="shared" si="32"/>
        <v>0</v>
      </c>
      <c r="F153" s="37">
        <f t="shared" si="32"/>
        <v>0</v>
      </c>
      <c r="G153" s="37">
        <f t="shared" si="32"/>
        <v>0</v>
      </c>
      <c r="H153" s="40">
        <f t="shared" si="32"/>
        <v>0</v>
      </c>
      <c r="I153" s="37">
        <f>I154</f>
        <v>0</v>
      </c>
    </row>
    <row r="154" spans="1:9" ht="26.25" customHeight="1" x14ac:dyDescent="0.2">
      <c r="A154" s="14" t="s">
        <v>94</v>
      </c>
      <c r="B154" s="40">
        <v>0</v>
      </c>
      <c r="C154" s="40">
        <v>0</v>
      </c>
      <c r="D154" s="40">
        <v>0</v>
      </c>
      <c r="E154" s="36">
        <v>0</v>
      </c>
      <c r="F154" s="36">
        <v>0</v>
      </c>
      <c r="G154" s="59">
        <v>0</v>
      </c>
      <c r="H154" s="36">
        <v>0</v>
      </c>
      <c r="I154" s="40">
        <v>0</v>
      </c>
    </row>
    <row r="155" spans="1:9" ht="21" customHeight="1" x14ac:dyDescent="0.2">
      <c r="A155" s="23" t="s">
        <v>65</v>
      </c>
      <c r="B155" s="39">
        <f>B109+B118+B119+B120+B126+B131+B134+B140+B143+B148+B153</f>
        <v>4784842.5999999987</v>
      </c>
      <c r="C155" s="39">
        <f>C109+C118+C119+C120+C126+C131+C134+C140+C143+C148+C153</f>
        <v>3095482.2</v>
      </c>
      <c r="D155" s="39">
        <f>D109+D118+D119+D120+D126+D131+D134+D140+D143+D148+D153</f>
        <v>2311922</v>
      </c>
      <c r="E155" s="38">
        <f>$D:$D/$B:$B*100</f>
        <v>48.317618640161761</v>
      </c>
      <c r="F155" s="38">
        <f>$D:$D/$C:$C*100</f>
        <v>74.686974455869901</v>
      </c>
      <c r="G155" s="39">
        <f>G109+G118+G119+G120+G126+G131+G134+G140+G143+G148+G153</f>
        <v>2524119.7999999998</v>
      </c>
      <c r="H155" s="46">
        <f>$D:$D/$G:$G*100</f>
        <v>91.593196170799828</v>
      </c>
      <c r="I155" s="39">
        <f>I109+I118+I119+I120+I126+I131+I134+I140+I143+I148+I153</f>
        <v>404214</v>
      </c>
    </row>
    <row r="156" spans="1:9" ht="24" customHeight="1" x14ac:dyDescent="0.2">
      <c r="A156" s="16" t="s">
        <v>66</v>
      </c>
      <c r="B156" s="39">
        <f>B107-B155</f>
        <v>-720863.4999999986</v>
      </c>
      <c r="C156" s="39">
        <f>C107-C155</f>
        <v>-884587.60000000009</v>
      </c>
      <c r="D156" s="39">
        <f>D107-D155</f>
        <v>-411878.39999999991</v>
      </c>
      <c r="E156" s="39"/>
      <c r="F156" s="39"/>
      <c r="G156" s="39">
        <f>G107-G155</f>
        <v>-188949.89999999991</v>
      </c>
      <c r="H156" s="47"/>
      <c r="I156" s="39">
        <f>I107-I155</f>
        <v>-8825.7000000000116</v>
      </c>
    </row>
    <row r="157" spans="1:9" ht="30" customHeight="1" x14ac:dyDescent="0.2">
      <c r="A157" s="3" t="s">
        <v>67</v>
      </c>
      <c r="B157" s="40" t="s">
        <v>160</v>
      </c>
      <c r="C157" s="40"/>
      <c r="D157" s="40" t="s">
        <v>170</v>
      </c>
      <c r="E157" s="40"/>
      <c r="F157" s="40"/>
      <c r="G157" s="40"/>
      <c r="H157" s="40"/>
      <c r="I157" s="40"/>
    </row>
    <row r="158" spans="1:9" ht="17.25" customHeight="1" x14ac:dyDescent="0.25">
      <c r="A158" s="7" t="s">
        <v>68</v>
      </c>
      <c r="B158" s="37">
        <f>SUM(B160,B161)</f>
        <v>818055</v>
      </c>
      <c r="C158" s="40"/>
      <c r="D158" s="37">
        <f>SUM(D160,D161)</f>
        <v>406176.60000000003</v>
      </c>
      <c r="E158" s="40"/>
      <c r="F158" s="40"/>
      <c r="G158" s="63"/>
      <c r="H158" s="48"/>
      <c r="I158" s="37">
        <f>SUM(I160,I161)</f>
        <v>-8825.6000000000022</v>
      </c>
    </row>
    <row r="159" spans="1:9" x14ac:dyDescent="0.2">
      <c r="A159" s="3" t="s">
        <v>7</v>
      </c>
      <c r="B159" s="40"/>
      <c r="C159" s="40"/>
      <c r="D159" s="40"/>
      <c r="E159" s="40"/>
      <c r="F159" s="40"/>
      <c r="G159" s="40"/>
      <c r="H159" s="48"/>
      <c r="I159" s="40"/>
    </row>
    <row r="160" spans="1:9" ht="18" customHeight="1" x14ac:dyDescent="0.2">
      <c r="A160" s="8" t="s">
        <v>69</v>
      </c>
      <c r="B160" s="40">
        <v>762231.5</v>
      </c>
      <c r="C160" s="40"/>
      <c r="D160" s="40">
        <v>357585.4</v>
      </c>
      <c r="E160" s="40"/>
      <c r="F160" s="40"/>
      <c r="G160" s="40"/>
      <c r="H160" s="48"/>
      <c r="I160" s="40">
        <v>-36336.300000000003</v>
      </c>
    </row>
    <row r="161" spans="1:9" x14ac:dyDescent="0.2">
      <c r="A161" s="3" t="s">
        <v>70</v>
      </c>
      <c r="B161" s="40">
        <v>55823.5</v>
      </c>
      <c r="C161" s="40"/>
      <c r="D161" s="40">
        <v>48591.199999999997</v>
      </c>
      <c r="E161" s="40"/>
      <c r="F161" s="40"/>
      <c r="G161" s="40"/>
      <c r="H161" s="48"/>
      <c r="I161" s="40">
        <v>27510.7</v>
      </c>
    </row>
    <row r="162" spans="1:9" hidden="1" x14ac:dyDescent="0.2">
      <c r="A162" s="4" t="s">
        <v>92</v>
      </c>
      <c r="B162" s="41"/>
      <c r="C162" s="41"/>
      <c r="D162" s="41"/>
      <c r="E162" s="41"/>
      <c r="F162" s="41"/>
      <c r="G162" s="41"/>
      <c r="H162" s="49"/>
      <c r="I162" s="41"/>
    </row>
    <row r="163" spans="1:9" ht="12" customHeight="1" x14ac:dyDescent="0.25">
      <c r="A163" s="17"/>
    </row>
    <row r="164" spans="1:9" hidden="1" x14ac:dyDescent="0.25">
      <c r="A164" s="18"/>
      <c r="B164" s="64"/>
    </row>
    <row r="165" spans="1:9" ht="31.5" hidden="1" x14ac:dyDescent="0.25">
      <c r="A165" s="19" t="s">
        <v>100</v>
      </c>
      <c r="B165" s="43"/>
      <c r="C165" s="43"/>
      <c r="D165" s="43"/>
      <c r="E165" s="43"/>
      <c r="F165" s="43"/>
      <c r="G165" s="43"/>
      <c r="H165" s="43" t="s">
        <v>89</v>
      </c>
      <c r="I165" s="43"/>
    </row>
    <row r="166" spans="1:9" x14ac:dyDescent="0.25">
      <c r="A166" s="18"/>
      <c r="B166" s="43"/>
      <c r="C166" s="43"/>
      <c r="D166" s="43"/>
      <c r="E166" s="43"/>
      <c r="F166" s="43"/>
      <c r="G166" s="43"/>
      <c r="H166" s="43"/>
      <c r="I166" s="43"/>
    </row>
    <row r="168" spans="1:9" x14ac:dyDescent="0.25">
      <c r="A168" s="21" t="s">
        <v>93</v>
      </c>
    </row>
  </sheetData>
  <mergeCells count="14">
    <mergeCell ref="A108:I108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2024-08-02T05:10:53Z</cp:lastPrinted>
  <dcterms:created xsi:type="dcterms:W3CDTF">2010-09-10T01:16:58Z</dcterms:created>
  <dcterms:modified xsi:type="dcterms:W3CDTF">2024-08-05T07:09:29Z</dcterms:modified>
</cp:coreProperties>
</file>