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rfo1\Desktop\Для обновления сайта 11.03.2024\"/>
    </mc:Choice>
  </mc:AlternateContent>
  <bookViews>
    <workbookView xWindow="0" yWindow="1740" windowWidth="28800" windowHeight="11880"/>
  </bookViews>
  <sheets>
    <sheet name="Лист1" sheetId="1" r:id="rId1"/>
  </sheets>
  <definedNames>
    <definedName name="_xlnm.Print_Titles" localSheetId="0">Лист1!$4:$5</definedName>
  </definedNames>
  <calcPr calcId="162913"/>
</workbook>
</file>

<file path=xl/calcChain.xml><?xml version="1.0" encoding="utf-8"?>
<calcChain xmlns="http://schemas.openxmlformats.org/spreadsheetml/2006/main">
  <c r="D155" i="1" l="1"/>
  <c r="C59" i="1" l="1"/>
  <c r="D59" i="1"/>
  <c r="I59" i="1"/>
  <c r="I9" i="1" l="1"/>
  <c r="G9" i="1"/>
  <c r="H59" i="1" l="1"/>
  <c r="I57" i="1"/>
  <c r="G59" i="1"/>
  <c r="G57" i="1"/>
  <c r="D57" i="1"/>
  <c r="C57" i="1"/>
  <c r="F59" i="1"/>
  <c r="B59" i="1"/>
  <c r="H53" i="1"/>
  <c r="C9" i="1"/>
  <c r="E59" i="1" l="1"/>
  <c r="H52" i="1"/>
  <c r="H71" i="1"/>
  <c r="H95" i="1"/>
  <c r="H97" i="1"/>
  <c r="H120" i="1"/>
  <c r="H119" i="1"/>
  <c r="H123" i="1"/>
  <c r="H122" i="1"/>
  <c r="H141" i="1"/>
  <c r="H140" i="1"/>
  <c r="H139" i="1"/>
  <c r="D153" i="1" l="1"/>
  <c r="B153" i="1"/>
  <c r="E123" i="1" l="1"/>
  <c r="E122" i="1"/>
  <c r="H90" i="1"/>
  <c r="H83" i="1" l="1"/>
  <c r="H51" i="1"/>
  <c r="E17" i="1" l="1"/>
  <c r="E16" i="1"/>
  <c r="E20" i="1" l="1"/>
  <c r="F146" i="1" l="1"/>
  <c r="E146" i="1"/>
  <c r="I143" i="1" l="1"/>
  <c r="G143" i="1"/>
  <c r="C143" i="1"/>
  <c r="D143" i="1"/>
  <c r="B143" i="1"/>
  <c r="D33" i="1" l="1"/>
  <c r="C44" i="1" l="1"/>
  <c r="D44" i="1"/>
  <c r="G44" i="1"/>
  <c r="I44" i="1"/>
  <c r="B44" i="1"/>
  <c r="G63" i="1"/>
  <c r="I63" i="1"/>
  <c r="H44" i="1" l="1"/>
  <c r="F44" i="1"/>
  <c r="E44" i="1"/>
  <c r="I153" i="1" l="1"/>
  <c r="D9" i="1" l="1"/>
  <c r="B9" i="1"/>
  <c r="H15" i="1" l="1"/>
  <c r="E15" i="1"/>
  <c r="I148" i="1" l="1"/>
  <c r="I138" i="1"/>
  <c r="I135" i="1"/>
  <c r="I129" i="1"/>
  <c r="I126" i="1"/>
  <c r="I121" i="1"/>
  <c r="I115" i="1"/>
  <c r="I104" i="1"/>
  <c r="I93" i="1"/>
  <c r="I92" i="1" s="1"/>
  <c r="I41" i="1"/>
  <c r="I36" i="1"/>
  <c r="I33" i="1"/>
  <c r="I31" i="1" s="1"/>
  <c r="I24" i="1"/>
  <c r="I23" i="1" s="1"/>
  <c r="I18" i="1"/>
  <c r="I7" i="1"/>
  <c r="E51" i="1"/>
  <c r="F51" i="1"/>
  <c r="I150" i="1" l="1"/>
  <c r="I91" i="1"/>
  <c r="I102" i="1" s="1"/>
  <c r="F52" i="1"/>
  <c r="H40" i="1"/>
  <c r="I151" i="1" l="1"/>
  <c r="E49" i="1"/>
  <c r="H47" i="1"/>
  <c r="C63" i="1" l="1"/>
  <c r="C41" i="1"/>
  <c r="C36" i="1"/>
  <c r="C33" i="1"/>
  <c r="C31" i="1" s="1"/>
  <c r="C24" i="1"/>
  <c r="C23" i="1" s="1"/>
  <c r="C18" i="1"/>
  <c r="C7" i="1"/>
  <c r="C91" i="1" l="1"/>
  <c r="D41" i="1"/>
  <c r="B57" i="1" l="1"/>
  <c r="G115" i="1" l="1"/>
  <c r="C115" i="1"/>
  <c r="D115" i="1"/>
  <c r="B115" i="1"/>
  <c r="G24" i="1"/>
  <c r="D24" i="1"/>
  <c r="D23" i="1" s="1"/>
  <c r="G126" i="1" l="1"/>
  <c r="H26" i="1" l="1"/>
  <c r="H25" i="1"/>
  <c r="F125" i="1" l="1"/>
  <c r="E29" i="1"/>
  <c r="B104" i="1" l="1"/>
  <c r="C104" i="1"/>
  <c r="D104" i="1"/>
  <c r="G104" i="1"/>
  <c r="E125" i="1" l="1"/>
  <c r="F78" i="1" l="1"/>
  <c r="F26" i="1" l="1"/>
  <c r="E26" i="1"/>
  <c r="H147" i="1"/>
  <c r="H145" i="1"/>
  <c r="H118" i="1"/>
  <c r="H114" i="1"/>
  <c r="H113" i="1"/>
  <c r="H30" i="1"/>
  <c r="E66" i="1"/>
  <c r="F30" i="1"/>
  <c r="G36" i="1" l="1"/>
  <c r="D36" i="1"/>
  <c r="B36" i="1"/>
  <c r="H46" i="1"/>
  <c r="E39" i="1"/>
  <c r="H86" i="1" l="1"/>
  <c r="H78" i="1"/>
  <c r="H77" i="1"/>
  <c r="H76" i="1"/>
  <c r="H72" i="1"/>
  <c r="H66" i="1"/>
  <c r="H65" i="1"/>
  <c r="H64" i="1"/>
  <c r="F64" i="1" l="1"/>
  <c r="G23" i="1"/>
  <c r="E30" i="1"/>
  <c r="H115" i="1" l="1"/>
  <c r="B24" i="1"/>
  <c r="B23" i="1" s="1"/>
  <c r="H28" i="1"/>
  <c r="H14" i="1"/>
  <c r="F14" i="1"/>
  <c r="E14" i="1"/>
  <c r="H24" i="1" l="1"/>
  <c r="E24" i="1"/>
  <c r="F24" i="1"/>
  <c r="D138" i="1"/>
  <c r="C138" i="1"/>
  <c r="B138" i="1"/>
  <c r="G138" i="1"/>
  <c r="F23" i="1" l="1"/>
  <c r="E23" i="1"/>
  <c r="H23" i="1"/>
  <c r="E111" i="1"/>
  <c r="E108" i="1"/>
  <c r="H100" i="1"/>
  <c r="F83" i="1"/>
  <c r="E83" i="1"/>
  <c r="F76" i="1"/>
  <c r="F72" i="1"/>
  <c r="E64" i="1"/>
  <c r="E106" i="1" l="1"/>
  <c r="H11" i="1" l="1"/>
  <c r="E79" i="1" l="1"/>
  <c r="B63" i="1"/>
  <c r="D63" i="1"/>
  <c r="E76" i="1"/>
  <c r="C126" i="1"/>
  <c r="D126" i="1"/>
  <c r="B126" i="1"/>
  <c r="E127" i="1"/>
  <c r="E8" i="1"/>
  <c r="F8" i="1"/>
  <c r="H8" i="1"/>
  <c r="B7" i="1"/>
  <c r="D7" i="1"/>
  <c r="G7" i="1"/>
  <c r="E11" i="1"/>
  <c r="F11" i="1"/>
  <c r="E12" i="1"/>
  <c r="H12" i="1"/>
  <c r="E13" i="1"/>
  <c r="F13" i="1"/>
  <c r="H13" i="1"/>
  <c r="B18" i="1"/>
  <c r="D18" i="1"/>
  <c r="G18" i="1"/>
  <c r="E19" i="1"/>
  <c r="F19" i="1"/>
  <c r="H19" i="1"/>
  <c r="F20" i="1"/>
  <c r="H20" i="1"/>
  <c r="E21" i="1"/>
  <c r="F21" i="1"/>
  <c r="H21" i="1"/>
  <c r="E22" i="1"/>
  <c r="F22" i="1"/>
  <c r="H22" i="1"/>
  <c r="E25" i="1"/>
  <c r="F25" i="1"/>
  <c r="E32" i="1"/>
  <c r="F32" i="1"/>
  <c r="H32" i="1"/>
  <c r="B33" i="1"/>
  <c r="B31" i="1" s="1"/>
  <c r="D31" i="1"/>
  <c r="G33" i="1"/>
  <c r="G31" i="1" s="1"/>
  <c r="E34" i="1"/>
  <c r="F34" i="1"/>
  <c r="H34" i="1"/>
  <c r="E35" i="1"/>
  <c r="F35" i="1"/>
  <c r="H35" i="1"/>
  <c r="E37" i="1"/>
  <c r="F37" i="1"/>
  <c r="H37" i="1"/>
  <c r="B41" i="1"/>
  <c r="G41" i="1"/>
  <c r="E46" i="1"/>
  <c r="F46" i="1"/>
  <c r="E47" i="1"/>
  <c r="F47" i="1"/>
  <c r="E50" i="1"/>
  <c r="F50" i="1"/>
  <c r="H50" i="1"/>
  <c r="E52" i="1"/>
  <c r="E53" i="1"/>
  <c r="F53" i="1"/>
  <c r="E55" i="1"/>
  <c r="F55" i="1"/>
  <c r="H55" i="1"/>
  <c r="E56" i="1"/>
  <c r="F56" i="1"/>
  <c r="H56" i="1"/>
  <c r="E60" i="1"/>
  <c r="F60" i="1"/>
  <c r="H60" i="1"/>
  <c r="E62" i="1"/>
  <c r="F62" i="1"/>
  <c r="H62" i="1"/>
  <c r="E65" i="1"/>
  <c r="F65" i="1"/>
  <c r="E71" i="1"/>
  <c r="F71" i="1"/>
  <c r="E72" i="1"/>
  <c r="E77" i="1"/>
  <c r="F77" i="1"/>
  <c r="E78" i="1"/>
  <c r="B93" i="1"/>
  <c r="B92" i="1" s="1"/>
  <c r="C93" i="1"/>
  <c r="C92" i="1" s="1"/>
  <c r="D93" i="1"/>
  <c r="D92" i="1" s="1"/>
  <c r="G93" i="1"/>
  <c r="G92" i="1" s="1"/>
  <c r="E94" i="1"/>
  <c r="F94" i="1"/>
  <c r="H94" i="1"/>
  <c r="E95" i="1"/>
  <c r="E96" i="1"/>
  <c r="F96" i="1"/>
  <c r="H96" i="1"/>
  <c r="E97" i="1"/>
  <c r="H101" i="1"/>
  <c r="E105" i="1"/>
  <c r="F105" i="1"/>
  <c r="H105" i="1"/>
  <c r="F106" i="1"/>
  <c r="H106" i="1"/>
  <c r="E107" i="1"/>
  <c r="F107" i="1"/>
  <c r="H107" i="1"/>
  <c r="E109" i="1"/>
  <c r="F109" i="1"/>
  <c r="H109" i="1"/>
  <c r="E112" i="1"/>
  <c r="F112" i="1"/>
  <c r="H112" i="1"/>
  <c r="E113" i="1"/>
  <c r="F113" i="1"/>
  <c r="E114" i="1"/>
  <c r="F114" i="1"/>
  <c r="E118" i="1"/>
  <c r="F118" i="1"/>
  <c r="E119" i="1"/>
  <c r="E120" i="1"/>
  <c r="B121" i="1"/>
  <c r="C121" i="1"/>
  <c r="D121" i="1"/>
  <c r="G121" i="1"/>
  <c r="F122" i="1"/>
  <c r="F123" i="1"/>
  <c r="E124" i="1"/>
  <c r="F124" i="1"/>
  <c r="H124" i="1"/>
  <c r="E128" i="1"/>
  <c r="B129" i="1"/>
  <c r="C129" i="1"/>
  <c r="D129" i="1"/>
  <c r="G129" i="1"/>
  <c r="E130" i="1"/>
  <c r="F130" i="1"/>
  <c r="H130" i="1"/>
  <c r="E131" i="1"/>
  <c r="F131" i="1"/>
  <c r="H131" i="1"/>
  <c r="E132" i="1"/>
  <c r="F132" i="1"/>
  <c r="H132" i="1"/>
  <c r="E133" i="1"/>
  <c r="F133" i="1"/>
  <c r="H133" i="1"/>
  <c r="E134" i="1"/>
  <c r="F134" i="1"/>
  <c r="H134" i="1"/>
  <c r="B135" i="1"/>
  <c r="C135" i="1"/>
  <c r="D135" i="1"/>
  <c r="G135" i="1"/>
  <c r="E136" i="1"/>
  <c r="F136" i="1"/>
  <c r="H136" i="1"/>
  <c r="E137" i="1"/>
  <c r="F137" i="1"/>
  <c r="H137" i="1"/>
  <c r="E139" i="1"/>
  <c r="E140" i="1"/>
  <c r="F140" i="1"/>
  <c r="E141" i="1"/>
  <c r="F141" i="1"/>
  <c r="H144" i="1"/>
  <c r="E145" i="1"/>
  <c r="F145" i="1"/>
  <c r="E147" i="1"/>
  <c r="F147" i="1"/>
  <c r="B148" i="1"/>
  <c r="C148" i="1"/>
  <c r="D148" i="1"/>
  <c r="E148" i="1"/>
  <c r="F148" i="1"/>
  <c r="G148" i="1"/>
  <c r="H148" i="1"/>
  <c r="D91" i="1" l="1"/>
  <c r="D102" i="1" s="1"/>
  <c r="G91" i="1"/>
  <c r="G102" i="1" s="1"/>
  <c r="B91" i="1"/>
  <c r="B102" i="1" s="1"/>
  <c r="E31" i="1"/>
  <c r="F31" i="1"/>
  <c r="F33" i="1"/>
  <c r="H31" i="1"/>
  <c r="H63" i="1"/>
  <c r="E104" i="1"/>
  <c r="E57" i="1"/>
  <c r="H36" i="1"/>
  <c r="E9" i="1"/>
  <c r="E143" i="1"/>
  <c r="E138" i="1"/>
  <c r="F121" i="1"/>
  <c r="G150" i="1"/>
  <c r="F143" i="1"/>
  <c r="F138" i="1"/>
  <c r="H129" i="1"/>
  <c r="H143" i="1"/>
  <c r="C150" i="1"/>
  <c r="E115" i="1"/>
  <c r="F92" i="1"/>
  <c r="H57" i="1"/>
  <c r="B150" i="1"/>
  <c r="H7" i="1"/>
  <c r="F57" i="1"/>
  <c r="F129" i="1"/>
  <c r="E121" i="1"/>
  <c r="E93" i="1"/>
  <c r="E36" i="1"/>
  <c r="E129" i="1"/>
  <c r="F93" i="1"/>
  <c r="E135" i="1"/>
  <c r="E126" i="1"/>
  <c r="D150" i="1"/>
  <c r="E33" i="1"/>
  <c r="F36" i="1"/>
  <c r="H33" i="1"/>
  <c r="F18" i="1"/>
  <c r="F9" i="1"/>
  <c r="E7" i="1"/>
  <c r="H9" i="1"/>
  <c r="H92" i="1"/>
  <c r="F7" i="1"/>
  <c r="H104" i="1"/>
  <c r="F115" i="1"/>
  <c r="F63" i="1"/>
  <c r="E18" i="1"/>
  <c r="F135" i="1"/>
  <c r="H135" i="1"/>
  <c r="H121" i="1"/>
  <c r="E63" i="1"/>
  <c r="F104" i="1"/>
  <c r="E92" i="1"/>
  <c r="H93" i="1"/>
  <c r="H18" i="1"/>
  <c r="D151" i="1" l="1"/>
  <c r="C102" i="1"/>
  <c r="C151" i="1" s="1"/>
  <c r="G151" i="1"/>
  <c r="E150" i="1"/>
  <c r="F150" i="1"/>
  <c r="H150" i="1"/>
  <c r="B151" i="1"/>
  <c r="H91" i="1"/>
  <c r="E91" i="1"/>
  <c r="F91" i="1" l="1"/>
  <c r="H102" i="1"/>
  <c r="E102" i="1"/>
  <c r="F102" i="1"/>
</calcChain>
</file>

<file path=xl/sharedStrings.xml><?xml version="1.0" encoding="utf-8"?>
<sst xmlns="http://schemas.openxmlformats.org/spreadsheetml/2006/main" count="168" uniqueCount="166">
  <si>
    <t>Справка об исполнении бюджета города Лесосибирска</t>
  </si>
  <si>
    <t>Тыс. руб.</t>
  </si>
  <si>
    <t xml:space="preserve">      Наименование показателей</t>
  </si>
  <si>
    <t>План на год</t>
  </si>
  <si>
    <t>ДОХОДЫ</t>
  </si>
  <si>
    <t>НАЛОГИ НА ПРИБЫЛЬ, ДОХОДЫ</t>
  </si>
  <si>
    <t>Налог на прибыль, зачисляемый в бюджеты субъектов РФ</t>
  </si>
  <si>
    <t>В том числе:</t>
  </si>
  <si>
    <t>НАЛОГИ НА СОВОКУПНЫЙ ДОХОД</t>
  </si>
  <si>
    <t>- ЕНВД</t>
  </si>
  <si>
    <t>- единый сельскохозяйственный налог</t>
  </si>
  <si>
    <t>- налог на имущество физ. лиц</t>
  </si>
  <si>
    <t>ГОСУДАРСТВЕННАЯ ПОШЛИНА</t>
  </si>
  <si>
    <t>- госпошлина по делам, рассматриваемым в судах общей юрисдикции, мировыми судьями</t>
  </si>
  <si>
    <t>- госпошлина за право на размещение наружной рекламы</t>
  </si>
  <si>
    <t>ЗАДОЛЖЕННОСТЬ И ПЕРЕРАСЧЕТЫ ПО ОТМЕНЕННЫМ НАЛОГАМ И СБОРАМ:</t>
  </si>
  <si>
    <t>- Земельный налог по обязательствам, возникшим до 1 января 2006 г. (1 09 04050)</t>
  </si>
  <si>
    <t>- Прочие местные налоги и сборы (по отмененным местным налогам и сборам) (1 09 07000)</t>
  </si>
  <si>
    <t>ДОХОДЫ ОТ ИСПОЛЬЗОВАНИЯ ИМУЩЕСТВА, НАХОДЯЩЕГОСЯ В ГОСУД. И МУНИЦИП. СОБСТВЕННОСТИ:</t>
  </si>
  <si>
    <t>- доходы от перечисления части прибыли МУП</t>
  </si>
  <si>
    <t>ПЛАТА ЗА НЕГАТИВНОЕ ВОЗДЕЙСТВИЕ НА ОКРУЖАЮЩУЮ СРЕДУ</t>
  </si>
  <si>
    <t>ДОХОДЫ ОТ ПРОДАЖИ МАТЕРИАЛЬНЫХ И НЕМАТЕРИАЛЬНЫХ АКТИВОВ</t>
  </si>
  <si>
    <t>- доходы от реализации  иного имущества, находящегося в собственности городских округов в части основных средств</t>
  </si>
  <si>
    <t>- доходы от продажи земельных участков</t>
  </si>
  <si>
    <t>ШТРАФЫ, САНКЦИИ, ВОЗМЕЩЕНИЕ УЩЕРБА</t>
  </si>
  <si>
    <t>ПРОЧИЕ НЕНАЛОГОВЫЕ ДОХОДЫ</t>
  </si>
  <si>
    <t>ВСЕГО ДОХОДОВ</t>
  </si>
  <si>
    <t>БЕЗВОЗМЕЗДНЫЕ ПОСТУПЛЕНИЯ</t>
  </si>
  <si>
    <t>БЕЗВОЗМЕЗДНЫЕ ПОСТУПЛЕНИЯ ОТ ДРУГИХ БЮДЖЕТОВ</t>
  </si>
  <si>
    <t>- дотации</t>
  </si>
  <si>
    <t>- субсидии</t>
  </si>
  <si>
    <t>- субвенции</t>
  </si>
  <si>
    <t>ВСЕГО ДОХОДЫ</t>
  </si>
  <si>
    <t>ВОЗВРАТ ОСТАТКОВ СУБСИДИЙ И СУБВЕНЦИЙ ПРОШЛЫХ ЛЕТ</t>
  </si>
  <si>
    <t>РАСХОДЫ</t>
  </si>
  <si>
    <t>Общегосударственные вопросы</t>
  </si>
  <si>
    <t>Функционирование высшего должностного лица</t>
  </si>
  <si>
    <t>Функционирование законодательных органов власти</t>
  </si>
  <si>
    <t>Функционирование органов исполнительской власти и местных администраций</t>
  </si>
  <si>
    <t>Обеспечение деятельности финансовых, налоговых и таможенных органов и органов надзора</t>
  </si>
  <si>
    <t xml:space="preserve"> Резервные фонды</t>
  </si>
  <si>
    <t>Другие 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</si>
  <si>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</si>
  <si>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</si>
  <si>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 xml:space="preserve">        Национальная экономика</t>
  </si>
  <si>
    <t>Транспорт</t>
  </si>
  <si>
    <t>Другие вопросы в области национальной экономики</t>
  </si>
  <si>
    <t>ЖКХ</t>
  </si>
  <si>
    <t>Жилищное хозяйство</t>
  </si>
  <si>
    <t>Коммунальное хозяйство</t>
  </si>
  <si>
    <t>Благоустройство</t>
  </si>
  <si>
    <t>Другие вопросы в области ЖКХ</t>
  </si>
  <si>
    <t>Образование</t>
  </si>
  <si>
    <t>Дошкольное образование</t>
  </si>
  <si>
    <t>Общее образование</t>
  </si>
  <si>
    <t>Молодежная политика</t>
  </si>
  <si>
    <t>Другие вопросы в области образования</t>
  </si>
  <si>
    <t>Культура, кинематография и средства массовой информации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</si>
  <si>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</si>
  <si>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</si>
  <si>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</si>
  <si>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</si>
  <si>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</si>
  <si>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</si>
  <si>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</si>
  <si>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ИТОГО РАСХОДОВ</t>
  </si>
  <si>
    <t>Дефицит (-) или профицит  (+)</t>
  </si>
  <si>
    <t>СПРАВОЧНО:</t>
  </si>
  <si>
    <t>ОСТАТОК СРЕДСТВ НА СЧЕТАХ БЮДЖЕТА</t>
  </si>
  <si>
    <t>- остатки целевых средств</t>
  </si>
  <si>
    <t>- собственные средства</t>
  </si>
  <si>
    <t>Физическая культура спорт</t>
  </si>
  <si>
    <t xml:space="preserve">Физическая культура </t>
  </si>
  <si>
    <t>Массовый спорт</t>
  </si>
  <si>
    <t>% роста</t>
  </si>
  <si>
    <t>% исполнения плана года</t>
  </si>
  <si>
    <t>Факт исполнения на отчет дату</t>
  </si>
  <si>
    <t>% исполнения текущего плана</t>
  </si>
  <si>
    <t>Налог на доходы физических лиц                                           в том числе:</t>
  </si>
  <si>
    <t>изменения за тек месяц</t>
  </si>
  <si>
    <t>- прочие доходы от использования имущества и прав, находящихся в государственной и муниципальной собственности</t>
  </si>
  <si>
    <t>Судебная система</t>
  </si>
  <si>
    <t>Другие вопросы в области физической культуры и спорта</t>
  </si>
  <si>
    <t xml:space="preserve"> -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ст. 227, 227.1 и 228 НК РФ</t>
  </si>
  <si>
    <t xml:space="preserve"> - с доходов, полученных физ. лицами в соответствии со ст. 228 НК РФ</t>
  </si>
  <si>
    <t>- арендная плата и поступления от продажи права на заключение договоров аренды за земли, расположенные в границах городских округов, до разграничения гос. собственности на землю (за исключением земель, предназначенных для целей жилищного строительства)</t>
  </si>
  <si>
    <t>ПРОЧИЕ ДОХОДЫ ОТ ОКАЗАНИЯ ПЛАТНЫХ УСЛУГ (РАБОТ)</t>
  </si>
  <si>
    <t>ПРОЧИЕ ДОХОДЫ ОТ КОМПЕНСАЦИИ ЗАТРАТ БЮДЖЕТОВ ГОРОДСКИХ ОКРУГОВ</t>
  </si>
  <si>
    <t>Дорожное хозяйство (дорожные фонды)</t>
  </si>
  <si>
    <t>Д.В. Игумнов</t>
  </si>
  <si>
    <t xml:space="preserve"> - в виде фиксированных авансовых платежей с доходов,  полученных физ лицами, являющимися иностранными гражданами, осуществляющими трудовую деятельность по найму у физ лиц на основании патента в соответствии со ст. 227.1 НК РФ </t>
  </si>
  <si>
    <t>- госпошлина за регистрацию транспортных средств</t>
  </si>
  <si>
    <t>- грант "Спид"</t>
  </si>
  <si>
    <t xml:space="preserve"> </t>
  </si>
  <si>
    <t>Обслуживание государственного и муниципального долга</t>
  </si>
  <si>
    <t>НАЛОГИ НА ТОВАРЫ (РАБОТЫ, УСЛУГИ), РЕАЛИЗУЕМЫЕ НА ТЕРРИТОРИИ РОССИЙСКОЙ ФЕДЕРАЦИИ</t>
  </si>
  <si>
    <t xml:space="preserve"> доходы от уплаты акцизов на дизельное топливо, зачисляемые в консолидированные бюджеты субъектов Российской Федерации</t>
  </si>
  <si>
    <t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Российской Федерации</t>
  </si>
  <si>
    <t>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Российской Федерации</t>
  </si>
  <si>
    <t>доходы от уплаты акцизов на прямогонный бензин, производимый на территории Российской Федерации, зачисляемые в консолидированные бюджеты субъектов Российской Федерации</t>
  </si>
  <si>
    <t>Заместитель главы города - руководитель финансового управления</t>
  </si>
  <si>
    <t xml:space="preserve"> - полученных от осуществления деятельности физ лицами, зарегистрированными в качестве индивидульных предпринимателей, нотариусов, занимающихся частной практикой, адокатов, учредивших адвокатские кабинеты и других лиц, занимающихся частной практикой в соответствии со ст. 227.1 НК РФ</t>
  </si>
  <si>
    <t>ДОХОДЫ, ПОСТУПАЮЩИЕ В ПОРЯДКЕ ВОЗМЕЩЕНИЯ РАСХОДОВ, ПОНЕСЕННЫХ В СВЯЗИ С ЭКСПЛУАТАЦИЕЙ ИМУЩЕСТВА ГОРОДСКИХ ОКРУГОВ</t>
  </si>
  <si>
    <t>земельный налог с организаций</t>
  </si>
  <si>
    <t>земельный налог с физических лиц</t>
  </si>
  <si>
    <t>Земельный налог:</t>
  </si>
  <si>
    <t>ДОХОДЫ БЮДЖЕТОВ ГОРОДСКИХ ОКРУГОВ ОТ ВОЗВРАТА ОРГАНИЗАЦИЯМИ ОСТАТКОВ СУБСИДИЙ, СУБВЕНЦИЙ И ИНЫХ МЕЖБЮДЖЕТНЫХ ТРАНСФЕРТОВ, ИМЕЮЩИХ ЦЕЛЕВОЕ НАЗНАЧЕНИЕ, ПРОШЛЫХ ЛЕТ</t>
  </si>
  <si>
    <t>Дополнительное образование детей</t>
  </si>
  <si>
    <t>ПРОЧИЕ БЕЗВОЗМЕЗДНЫЕ ПОСТУПЛЕНИЯ ОТ НЕГОСУДАРСТВЕННЫХ ОРГАНИЗАЦИЙ</t>
  </si>
  <si>
    <t>доходы от сдачи в аренду имущества, составляющего казну городских округов (за исключением земельных участков)</t>
  </si>
  <si>
    <t>ПРОЧИЕ БЕЗВОЗМЕЗДНЫЕ ПОСТУПЛЕНИЯ В БЮДЖЕТЫ ГОРОДСКИХ ОКРУГОВ</t>
  </si>
  <si>
    <t>Другие вопросы в области охраны окружающей среды</t>
  </si>
  <si>
    <t>Охрана окружающей среды</t>
  </si>
  <si>
    <t>Охрана объектов растительного и животного мира и среды их обитания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</si>
  <si>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(1 16 01063)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</si>
  <si>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(1 16 01143)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</si>
  <si>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(1 16 01153)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</si>
  <si>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(1 16 01203)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</si>
  <si>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 (1 16 02020)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</si>
  <si>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 (1 16 1010004)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</si>
  <si>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 (1 16 1012901)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</si>
  <si>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 1  января  2020  года (1 16 1012301)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</si>
  <si>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 (1 16 10031)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</si>
  <si>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 (1 16 10032)</t>
  </si>
  <si>
    <t xml:space="preserve">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 (1 16 01053)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</si>
  <si>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   (1 16 1106401)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</si>
  <si>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    (1 16 1105001)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</si>
  <si>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(1 16 01113)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</si>
  <si>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(1 16 01173)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</si>
  <si>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(1 16 01080)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</si>
  <si>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(1 16 01070)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</si>
  <si>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(1 16 01190)</t>
  </si>
  <si>
    <t>Налог на доходы физических лиц части суммы налога, превышающей 650 000 рублей, относящейся к части налоговой базы, превышающей 5 000 000 рублей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</si>
  <si>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</si>
  <si>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</si>
  <si>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</si>
  <si>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в связи  с  применением патентной системы налогообложения</t>
  </si>
  <si>
    <t>НАЛОГ НА ИМУЩЕСТВО</t>
  </si>
  <si>
    <t xml:space="preserve"> иные межбюджетные трансферты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</si>
  <si>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</si>
  <si>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 (1 16 01163)</t>
  </si>
  <si>
    <t>Обеспечение проведения выборов и референдумов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</si>
  <si>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 судьями, комиссиями по делам несовершеннолетних и защите их прав (1 16 01103)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</si>
  <si>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(1 16 01133)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</si>
  <si>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      (1 16 01180)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</si>
  <si>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</si>
  <si>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Водное хозяйство</t>
  </si>
  <si>
    <t>Лесное хозяйство</t>
  </si>
  <si>
    <t>доходы от продажи квартир, находящихся в собственности городских округов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</si>
  <si>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</t>
  </si>
  <si>
    <r>
  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</t>
    </r>
    <r>
      <rPr>
        <i/>
        <sz val="10"/>
        <rFont val="Times New Roman"/>
        <family val="1"/>
        <charset val="204"/>
      </rPr>
      <t>(размещение и эксплуатацию нестационарного торгового объекта)</t>
    </r>
  </si>
  <si>
    <r>
  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</t>
    </r>
    <r>
      <rPr>
        <i/>
        <sz val="10"/>
        <rFont val="Times New Roman"/>
        <family val="1"/>
        <charset val="204"/>
      </rPr>
      <t>(установка и эксплуатация рекламных конструкций)</t>
    </r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</si>
  <si>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</si>
  <si>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 xml:space="preserve"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</si>
  <si>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 (1 16 07010)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</si>
  <si>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 (1 16 07090)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</si>
  <si>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</si>
  <si>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Спорт высших достижений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</si>
  <si>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 (1 16 10061)</t>
  </si>
  <si>
    <t>Факт за аналогичный период 2023г.</t>
  </si>
  <si>
    <t>На 01.01.2024</t>
  </si>
  <si>
    <t>доходы от реализации имущества, находящегося в собственности городских округов в части реализации материальных запасов</t>
  </si>
  <si>
    <t>доходы от реализации имущества, находящегося в собственности городских округов</t>
  </si>
  <si>
    <t>на 01 апреля 2024 года</t>
  </si>
  <si>
    <t>План за 3 месяца 2024г.</t>
  </si>
  <si>
    <t>На  01.04.2024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</si>
</sst>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000000"/>
  </numFmts>
  <fonts count="9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1" xfId="0" applyNumberFormat="1" applyFont="1" applyFill="1" applyBorder="1" applyAlignment="1">
      <alignment vertical="top" wrapText="1"/>
    </xf>
    <xf numFmtId="166" fontId="2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 applyProtection="1">
      <alignment horizontal="left" vertical="justify" wrapText="1"/>
      <protection locked="0"/>
    </xf>
    <xf numFmtId="0" fontId="3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justify"/>
    </xf>
    <xf numFmtId="0" fontId="2" fillId="0" borderId="0" xfId="0" applyFont="1" applyFill="1" applyAlignment="1" applyProtection="1">
      <alignment horizontal="justify"/>
      <protection locked="0"/>
    </xf>
    <xf numFmtId="0" fontId="1" fillId="0" borderId="0" xfId="0" applyFont="1" applyFill="1" applyAlignment="1" applyProtection="1">
      <alignment horizontal="justify"/>
      <protection locked="0"/>
    </xf>
    <xf numFmtId="0" fontId="3" fillId="0" borderId="1" xfId="0" applyFont="1" applyFill="1" applyBorder="1" applyAlignment="1" applyProtection="1">
      <alignment vertical="justify" wrapText="1"/>
      <protection locked="0"/>
    </xf>
    <xf numFmtId="0" fontId="2" fillId="0" borderId="0" xfId="0" applyFont="1" applyFill="1"/>
    <xf numFmtId="164" fontId="2" fillId="0" borderId="0" xfId="0" applyNumberFormat="1" applyFont="1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vertical="top" wrapText="1"/>
    </xf>
    <xf numFmtId="0" fontId="2" fillId="0" borderId="0" xfId="0" applyFont="1" applyFill="1" applyBorder="1"/>
    <xf numFmtId="164" fontId="2" fillId="0" borderId="0" xfId="0" applyNumberFormat="1" applyFont="1" applyFill="1" applyBorder="1" applyAlignment="1" applyProtection="1">
      <alignment horizontal="center" vertical="top" wrapText="1"/>
    </xf>
    <xf numFmtId="165" fontId="5" fillId="0" borderId="2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164" fontId="5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 applyProtection="1">
      <alignment horizontal="center" vertical="top" wrapText="1"/>
      <protection locked="0"/>
    </xf>
    <xf numFmtId="165" fontId="5" fillId="0" borderId="1" xfId="0" applyNumberFormat="1" applyFont="1" applyFill="1" applyBorder="1" applyAlignment="1" applyProtection="1">
      <alignment horizontal="center" vertical="top" wrapText="1"/>
      <protection locked="0"/>
    </xf>
    <xf numFmtId="165" fontId="5" fillId="0" borderId="0" xfId="0" applyNumberFormat="1" applyFont="1" applyFill="1"/>
    <xf numFmtId="165" fontId="5" fillId="0" borderId="0" xfId="0" applyNumberFormat="1" applyFont="1" applyFill="1" applyProtection="1">
      <protection locked="0"/>
    </xf>
    <xf numFmtId="165" fontId="5" fillId="0" borderId="11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 applyProtection="1">
      <alignment vertical="top" wrapText="1"/>
      <protection locked="0"/>
    </xf>
    <xf numFmtId="165" fontId="5" fillId="0" borderId="1" xfId="0" applyNumberFormat="1" applyFont="1" applyFill="1" applyBorder="1" applyAlignment="1" applyProtection="1">
      <alignment vertical="top" wrapText="1"/>
      <protection locked="0"/>
    </xf>
    <xf numFmtId="0" fontId="7" fillId="0" borderId="1" xfId="0" applyFont="1" applyFill="1" applyBorder="1" applyAlignment="1">
      <alignment vertical="top" wrapText="1"/>
    </xf>
    <xf numFmtId="164" fontId="8" fillId="0" borderId="1" xfId="0" applyNumberFormat="1" applyFont="1" applyFill="1" applyBorder="1" applyAlignment="1" applyProtection="1">
      <alignment horizontal="center" vertical="top" wrapText="1"/>
    </xf>
    <xf numFmtId="0" fontId="3" fillId="0" borderId="2" xfId="0" applyFont="1" applyFill="1" applyBorder="1" applyAlignment="1">
      <alignment vertical="top" wrapText="1"/>
    </xf>
    <xf numFmtId="165" fontId="5" fillId="0" borderId="0" xfId="0" applyNumberFormat="1" applyFont="1" applyFill="1" applyAlignment="1">
      <alignment horizontal="center"/>
    </xf>
    <xf numFmtId="165" fontId="5" fillId="0" borderId="0" xfId="0" applyNumberFormat="1" applyFont="1" applyFill="1" applyAlignment="1" applyProtection="1">
      <alignment horizontal="center"/>
      <protection locked="0"/>
    </xf>
    <xf numFmtId="165" fontId="5" fillId="0" borderId="0" xfId="0" applyNumberFormat="1" applyFont="1" applyFill="1" applyBorder="1" applyAlignment="1">
      <alignment horizontal="right"/>
    </xf>
    <xf numFmtId="0" fontId="5" fillId="0" borderId="14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164" fontId="8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>
      <alignment vertical="top" wrapText="1"/>
    </xf>
    <xf numFmtId="164" fontId="6" fillId="0" borderId="1" xfId="0" applyNumberFormat="1" applyFont="1" applyFill="1" applyBorder="1" applyAlignment="1" applyProtection="1">
      <alignment vertical="top" wrapText="1"/>
      <protection locked="0"/>
    </xf>
    <xf numFmtId="164" fontId="5" fillId="0" borderId="1" xfId="0" applyNumberFormat="1" applyFont="1" applyFill="1" applyBorder="1" applyAlignment="1" applyProtection="1">
      <alignment horizontal="center"/>
      <protection locked="0"/>
    </xf>
    <xf numFmtId="165" fontId="5" fillId="0" borderId="0" xfId="0" applyNumberFormat="1" applyFont="1" applyFill="1" applyAlignment="1" applyProtection="1">
      <alignment horizontal="justify"/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 applyProtection="1">
      <alignment horizontal="center" vertical="top" wrapText="1"/>
    </xf>
    <xf numFmtId="164" fontId="6" fillId="0" borderId="4" xfId="0" applyNumberFormat="1" applyFont="1" applyFill="1" applyBorder="1" applyAlignment="1" applyProtection="1">
      <alignment horizontal="center" vertical="top" wrapText="1"/>
    </xf>
    <xf numFmtId="164" fontId="6" fillId="0" borderId="2" xfId="0" applyNumberFormat="1" applyFont="1" applyFill="1" applyBorder="1" applyAlignment="1">
      <alignment horizontal="center" vertical="top" wrapText="1"/>
    </xf>
    <xf numFmtId="164" fontId="6" fillId="0" borderId="4" xfId="0" applyNumberFormat="1" applyFont="1" applyFill="1" applyBorder="1" applyAlignment="1">
      <alignment horizontal="center" vertical="top" wrapText="1"/>
    </xf>
    <xf numFmtId="164" fontId="5" fillId="0" borderId="4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3"/>
  <sheetViews>
    <sheetView tabSelected="1" zoomScaleNormal="100" workbookViewId="0">
      <selection activeCell="O9" sqref="O9"/>
    </sheetView>
  </sheetViews>
  <sheetFormatPr defaultRowHeight="15" x14ac:dyDescent="0.25"/>
  <cols>
    <col min="1" max="1" width="44.85546875" style="21" customWidth="1"/>
    <col min="2" max="2" width="14" style="42" customWidth="1"/>
    <col min="3" max="3" width="13.7109375" style="42" customWidth="1"/>
    <col min="4" max="5" width="12.7109375" style="42" customWidth="1"/>
    <col min="6" max="6" width="11.85546875" style="42" customWidth="1"/>
    <col min="7" max="7" width="12.42578125" style="42" customWidth="1"/>
    <col min="8" max="8" width="10" style="42" customWidth="1"/>
    <col min="9" max="9" width="12.5703125" style="42" customWidth="1"/>
    <col min="10" max="13" width="9.140625" style="21"/>
    <col min="14" max="14" width="12.140625" style="21" customWidth="1"/>
    <col min="15" max="16384" width="9.140625" style="21"/>
  </cols>
  <sheetData>
    <row r="1" spans="1:16" ht="23.25" customHeight="1" x14ac:dyDescent="0.25">
      <c r="A1" s="67" t="s">
        <v>0</v>
      </c>
      <c r="B1" s="67"/>
      <c r="C1" s="67"/>
      <c r="D1" s="67"/>
      <c r="E1" s="67"/>
      <c r="F1" s="67"/>
      <c r="G1" s="67"/>
      <c r="H1" s="67"/>
      <c r="I1" s="53"/>
    </row>
    <row r="2" spans="1:16" ht="19.5" customHeight="1" x14ac:dyDescent="0.25">
      <c r="A2" s="68" t="s">
        <v>163</v>
      </c>
      <c r="B2" s="68"/>
      <c r="C2" s="68"/>
      <c r="D2" s="68"/>
      <c r="E2" s="68"/>
      <c r="F2" s="68"/>
      <c r="G2" s="68"/>
      <c r="H2" s="68"/>
      <c r="I2" s="54"/>
    </row>
    <row r="3" spans="1:16" ht="5.25" hidden="1" customHeight="1" x14ac:dyDescent="0.25">
      <c r="A3" s="69" t="s">
        <v>1</v>
      </c>
      <c r="B3" s="69"/>
      <c r="C3" s="69"/>
      <c r="D3" s="69"/>
      <c r="E3" s="69"/>
      <c r="F3" s="69"/>
      <c r="G3" s="69"/>
      <c r="H3" s="69"/>
      <c r="I3" s="55"/>
    </row>
    <row r="4" spans="1:16" ht="70.5" customHeight="1" thickBot="1" x14ac:dyDescent="0.25">
      <c r="A4" s="28" t="s">
        <v>2</v>
      </c>
      <c r="B4" s="33" t="s">
        <v>3</v>
      </c>
      <c r="C4" s="33" t="s">
        <v>164</v>
      </c>
      <c r="D4" s="33" t="s">
        <v>76</v>
      </c>
      <c r="E4" s="33" t="s">
        <v>75</v>
      </c>
      <c r="F4" s="33" t="s">
        <v>77</v>
      </c>
      <c r="G4" s="33" t="s">
        <v>159</v>
      </c>
      <c r="H4" s="44" t="s">
        <v>74</v>
      </c>
      <c r="I4" s="33" t="s">
        <v>79</v>
      </c>
    </row>
    <row r="5" spans="1:16" ht="18" customHeight="1" thickBot="1" x14ac:dyDescent="0.25">
      <c r="A5" s="29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45">
        <v>8</v>
      </c>
      <c r="I5" s="56">
        <v>9</v>
      </c>
    </row>
    <row r="6" spans="1:16" ht="24.75" customHeight="1" x14ac:dyDescent="0.2">
      <c r="A6" s="70" t="s">
        <v>4</v>
      </c>
      <c r="B6" s="71"/>
      <c r="C6" s="71"/>
      <c r="D6" s="71"/>
      <c r="E6" s="71"/>
      <c r="F6" s="71"/>
      <c r="G6" s="71"/>
      <c r="H6" s="71"/>
      <c r="I6" s="72"/>
    </row>
    <row r="7" spans="1:16" ht="14.25" x14ac:dyDescent="0.2">
      <c r="A7" s="5" t="s">
        <v>5</v>
      </c>
      <c r="B7" s="35">
        <f>B8+B9</f>
        <v>533199.6</v>
      </c>
      <c r="C7" s="35">
        <f>C8+C9</f>
        <v>103516.00000000001</v>
      </c>
      <c r="D7" s="35">
        <f>D8+D9</f>
        <v>89407.4</v>
      </c>
      <c r="E7" s="35">
        <f>$D:$D/$B:$B*100</f>
        <v>16.768092099093849</v>
      </c>
      <c r="F7" s="35">
        <f>$D:$D/$C:$C*100</f>
        <v>86.37060937439621</v>
      </c>
      <c r="G7" s="35">
        <f>G8+G9</f>
        <v>74341.500000000015</v>
      </c>
      <c r="H7" s="35">
        <f>$D:$D/$G:$G*100</f>
        <v>120.26580039412707</v>
      </c>
      <c r="I7" s="35">
        <f>I8+I9</f>
        <v>27600.400000000001</v>
      </c>
    </row>
    <row r="8" spans="1:16" ht="25.5" x14ac:dyDescent="0.2">
      <c r="A8" s="52" t="s">
        <v>6</v>
      </c>
      <c r="B8" s="37">
        <v>16938</v>
      </c>
      <c r="C8" s="37">
        <v>6950</v>
      </c>
      <c r="D8" s="37">
        <v>3292.9</v>
      </c>
      <c r="E8" s="35">
        <f>$D:$D/$B:$B*100</f>
        <v>19.440902113590745</v>
      </c>
      <c r="F8" s="35">
        <f>$D:$D/$C:$C*100</f>
        <v>47.379856115107913</v>
      </c>
      <c r="G8" s="37">
        <v>6697</v>
      </c>
      <c r="H8" s="35">
        <f>$D:$D/$G:$G*100</f>
        <v>49.169777512318952</v>
      </c>
      <c r="I8" s="37">
        <v>-2459.4</v>
      </c>
    </row>
    <row r="9" spans="1:16" ht="12.75" customHeight="1" x14ac:dyDescent="0.2">
      <c r="A9" s="78" t="s">
        <v>78</v>
      </c>
      <c r="B9" s="75">
        <f>B11+B12+B13+B14+B15+B16+B17</f>
        <v>516261.6</v>
      </c>
      <c r="C9" s="75">
        <f>C11+C12+C13+C14+C15+C16+C17</f>
        <v>96566.000000000015</v>
      </c>
      <c r="D9" s="75">
        <f>D11+D12+D13+D14+D15+D16+D17</f>
        <v>86114.5</v>
      </c>
      <c r="E9" s="73">
        <f>$D:$D/$B:$B*100</f>
        <v>16.680400014256339</v>
      </c>
      <c r="F9" s="75">
        <f>$D:$D/$C:$C*100</f>
        <v>89.176832425491355</v>
      </c>
      <c r="G9" s="75">
        <f>G11+G12+G13+G14+G15+G16+G17</f>
        <v>67644.500000000015</v>
      </c>
      <c r="H9" s="73">
        <f>$D:$D/$G:$G*100</f>
        <v>127.30451108368011</v>
      </c>
      <c r="I9" s="75">
        <f>I11+I12+I13+I14+I15+I16+I17</f>
        <v>30059.800000000003</v>
      </c>
      <c r="N9" s="31"/>
      <c r="O9" s="31"/>
      <c r="P9" s="31"/>
    </row>
    <row r="10" spans="1:16" ht="12.75" customHeight="1" x14ac:dyDescent="0.2">
      <c r="A10" s="79"/>
      <c r="B10" s="76"/>
      <c r="C10" s="76"/>
      <c r="D10" s="76"/>
      <c r="E10" s="74"/>
      <c r="F10" s="77"/>
      <c r="G10" s="76"/>
      <c r="H10" s="74"/>
      <c r="I10" s="76"/>
      <c r="N10" s="31"/>
      <c r="O10" s="31"/>
      <c r="P10" s="31"/>
    </row>
    <row r="11" spans="1:16" ht="51" customHeight="1" x14ac:dyDescent="0.2">
      <c r="A11" s="1" t="s">
        <v>83</v>
      </c>
      <c r="B11" s="40">
        <v>497204.3</v>
      </c>
      <c r="C11" s="40">
        <v>93152.8</v>
      </c>
      <c r="D11" s="40">
        <v>82038</v>
      </c>
      <c r="E11" s="36">
        <f t="shared" ref="E11:E26" si="0">$D:$D/$B:$B*100</f>
        <v>16.499857302119068</v>
      </c>
      <c r="F11" s="36">
        <f>$D:$D/$C:$C*100</f>
        <v>88.068206216023555</v>
      </c>
      <c r="G11" s="40">
        <v>65944.7</v>
      </c>
      <c r="H11" s="36">
        <f>$D:$D/$G:$G*100</f>
        <v>124.40423567019032</v>
      </c>
      <c r="I11" s="40">
        <v>28560.7</v>
      </c>
      <c r="N11" s="31"/>
      <c r="O11" s="31"/>
      <c r="P11" s="31"/>
    </row>
    <row r="12" spans="1:16" ht="89.25" x14ac:dyDescent="0.2">
      <c r="A12" s="2" t="s">
        <v>101</v>
      </c>
      <c r="B12" s="40">
        <v>2013.1</v>
      </c>
      <c r="C12" s="40">
        <v>198.1</v>
      </c>
      <c r="D12" s="40">
        <v>20.3</v>
      </c>
      <c r="E12" s="36">
        <f t="shared" si="0"/>
        <v>1.0083950126670311</v>
      </c>
      <c r="F12" s="36">
        <v>0</v>
      </c>
      <c r="G12" s="40">
        <v>-23.4</v>
      </c>
      <c r="H12" s="36">
        <f>$D:$D/$G:$G*100</f>
        <v>-86.752136752136764</v>
      </c>
      <c r="I12" s="40">
        <v>8.5</v>
      </c>
      <c r="N12" s="31"/>
      <c r="O12" s="32"/>
      <c r="P12" s="31"/>
    </row>
    <row r="13" spans="1:16" ht="25.5" x14ac:dyDescent="0.2">
      <c r="A13" s="3" t="s">
        <v>84</v>
      </c>
      <c r="B13" s="40">
        <v>4437</v>
      </c>
      <c r="C13" s="40">
        <v>660</v>
      </c>
      <c r="D13" s="40">
        <v>806.9</v>
      </c>
      <c r="E13" s="36">
        <f t="shared" si="0"/>
        <v>18.185711066035608</v>
      </c>
      <c r="F13" s="36">
        <f>$D:$D/$C:$C*100</f>
        <v>122.25757575757576</v>
      </c>
      <c r="G13" s="40">
        <v>-290.5</v>
      </c>
      <c r="H13" s="36">
        <f>$D:$D/$G:$G*100</f>
        <v>-277.76247848537008</v>
      </c>
      <c r="I13" s="40">
        <v>233.4</v>
      </c>
      <c r="N13" s="31"/>
      <c r="O13" s="31"/>
      <c r="P13" s="31"/>
    </row>
    <row r="14" spans="1:16" ht="65.25" customHeight="1" x14ac:dyDescent="0.2">
      <c r="A14" s="6" t="s">
        <v>90</v>
      </c>
      <c r="B14" s="40">
        <v>8860.1</v>
      </c>
      <c r="C14" s="40">
        <v>1600.1</v>
      </c>
      <c r="D14" s="40">
        <v>2242</v>
      </c>
      <c r="E14" s="36">
        <f t="shared" si="0"/>
        <v>25.304454802993192</v>
      </c>
      <c r="F14" s="36">
        <f>$D:$D/$C:$C*100</f>
        <v>140.11624273482909</v>
      </c>
      <c r="G14" s="40">
        <v>1134.5999999999999</v>
      </c>
      <c r="H14" s="36">
        <f>$D:$D/$G:$G*100</f>
        <v>197.60267935836418</v>
      </c>
      <c r="I14" s="40">
        <v>1063.5</v>
      </c>
    </row>
    <row r="15" spans="1:16" ht="48.75" customHeight="1" x14ac:dyDescent="0.2">
      <c r="A15" s="25" t="s">
        <v>132</v>
      </c>
      <c r="B15" s="40">
        <v>1649.7</v>
      </c>
      <c r="C15" s="40">
        <v>605</v>
      </c>
      <c r="D15" s="40">
        <v>639</v>
      </c>
      <c r="E15" s="36">
        <f t="shared" si="0"/>
        <v>38.734315330060006</v>
      </c>
      <c r="F15" s="36">
        <v>0</v>
      </c>
      <c r="G15" s="40">
        <v>673</v>
      </c>
      <c r="H15" s="36">
        <f>$D:$D/$G:$G*100</f>
        <v>94.947994056463585</v>
      </c>
      <c r="I15" s="40">
        <v>2.5</v>
      </c>
    </row>
    <row r="16" spans="1:16" ht="60" customHeight="1" x14ac:dyDescent="0.2">
      <c r="A16" s="25" t="s">
        <v>153</v>
      </c>
      <c r="B16" s="40">
        <v>1857.4</v>
      </c>
      <c r="C16" s="40">
        <v>280</v>
      </c>
      <c r="D16" s="40">
        <v>266.60000000000002</v>
      </c>
      <c r="E16" s="36">
        <f t="shared" si="0"/>
        <v>14.353397221923119</v>
      </c>
      <c r="F16" s="36">
        <v>0</v>
      </c>
      <c r="G16" s="40">
        <v>206.1</v>
      </c>
      <c r="H16" s="36">
        <v>0</v>
      </c>
      <c r="I16" s="40">
        <v>161.4</v>
      </c>
    </row>
    <row r="17" spans="1:9" ht="61.5" customHeight="1" x14ac:dyDescent="0.2">
      <c r="A17" s="25" t="s">
        <v>152</v>
      </c>
      <c r="B17" s="40">
        <v>240</v>
      </c>
      <c r="C17" s="40">
        <v>70</v>
      </c>
      <c r="D17" s="40">
        <v>101.7</v>
      </c>
      <c r="E17" s="36">
        <f t="shared" si="0"/>
        <v>42.375</v>
      </c>
      <c r="F17" s="36">
        <v>0</v>
      </c>
      <c r="G17" s="40">
        <v>0</v>
      </c>
      <c r="H17" s="36">
        <v>0</v>
      </c>
      <c r="I17" s="40">
        <v>29.8</v>
      </c>
    </row>
    <row r="18" spans="1:9" ht="39.75" customHeight="1" x14ac:dyDescent="0.2">
      <c r="A18" s="20" t="s">
        <v>95</v>
      </c>
      <c r="B18" s="57">
        <f>B19+B20+B21+B22</f>
        <v>65533.299999999996</v>
      </c>
      <c r="C18" s="57">
        <f>C19+C20+C21+C22</f>
        <v>16583.199999999997</v>
      </c>
      <c r="D18" s="57">
        <f>D19+D20+D21+D22</f>
        <v>16809.099999999999</v>
      </c>
      <c r="E18" s="35">
        <f t="shared" si="0"/>
        <v>25.649707858447535</v>
      </c>
      <c r="F18" s="35">
        <f t="shared" ref="F18:F26" si="1">$D:$D/$C:$C*100</f>
        <v>101.36222200781515</v>
      </c>
      <c r="G18" s="57">
        <f>G19+G20+G21+G22</f>
        <v>15048.6</v>
      </c>
      <c r="H18" s="35">
        <f t="shared" ref="H18:H26" si="2">$D:$D/$G:$G*100</f>
        <v>111.69876267559771</v>
      </c>
      <c r="I18" s="57">
        <f>I19+I20+I21+I22</f>
        <v>5323.2999999999993</v>
      </c>
    </row>
    <row r="19" spans="1:9" ht="37.5" customHeight="1" x14ac:dyDescent="0.2">
      <c r="A19" s="8" t="s">
        <v>96</v>
      </c>
      <c r="B19" s="40">
        <v>34190.5</v>
      </c>
      <c r="C19" s="40">
        <v>8259.9</v>
      </c>
      <c r="D19" s="40">
        <v>8241.2000000000007</v>
      </c>
      <c r="E19" s="36">
        <f t="shared" si="0"/>
        <v>24.103771515479448</v>
      </c>
      <c r="F19" s="36">
        <f t="shared" si="1"/>
        <v>99.773605007324562</v>
      </c>
      <c r="G19" s="40">
        <v>7736.2</v>
      </c>
      <c r="H19" s="36">
        <f t="shared" si="2"/>
        <v>106.52775264341668</v>
      </c>
      <c r="I19" s="40">
        <v>2715.2</v>
      </c>
    </row>
    <row r="20" spans="1:9" ht="56.25" customHeight="1" x14ac:dyDescent="0.2">
      <c r="A20" s="8" t="s">
        <v>97</v>
      </c>
      <c r="B20" s="40">
        <v>164.5</v>
      </c>
      <c r="C20" s="40">
        <v>36.799999999999997</v>
      </c>
      <c r="D20" s="40">
        <v>43.4</v>
      </c>
      <c r="E20" s="36">
        <f t="shared" si="0"/>
        <v>26.382978723404253</v>
      </c>
      <c r="F20" s="36">
        <f t="shared" si="1"/>
        <v>117.93478260869566</v>
      </c>
      <c r="G20" s="40">
        <v>31.7</v>
      </c>
      <c r="H20" s="36">
        <f t="shared" si="2"/>
        <v>136.90851735015772</v>
      </c>
      <c r="I20" s="40">
        <v>16</v>
      </c>
    </row>
    <row r="21" spans="1:9" ht="55.5" customHeight="1" x14ac:dyDescent="0.2">
      <c r="A21" s="8" t="s">
        <v>98</v>
      </c>
      <c r="B21" s="40">
        <v>35462.199999999997</v>
      </c>
      <c r="C21" s="40">
        <v>9292</v>
      </c>
      <c r="D21" s="40">
        <v>9399.5</v>
      </c>
      <c r="E21" s="36">
        <f t="shared" si="0"/>
        <v>26.505687746389118</v>
      </c>
      <c r="F21" s="36">
        <f t="shared" si="1"/>
        <v>101.15690916917779</v>
      </c>
      <c r="G21" s="40">
        <v>8272</v>
      </c>
      <c r="H21" s="36">
        <f t="shared" si="2"/>
        <v>113.63031914893618</v>
      </c>
      <c r="I21" s="40">
        <v>2963.1</v>
      </c>
    </row>
    <row r="22" spans="1:9" ht="54" customHeight="1" x14ac:dyDescent="0.2">
      <c r="A22" s="8" t="s">
        <v>99</v>
      </c>
      <c r="B22" s="40">
        <v>-4283.8999999999996</v>
      </c>
      <c r="C22" s="40">
        <v>-1005.5</v>
      </c>
      <c r="D22" s="40">
        <v>-875</v>
      </c>
      <c r="E22" s="36">
        <f t="shared" si="0"/>
        <v>20.42531338266533</v>
      </c>
      <c r="F22" s="36">
        <f t="shared" si="1"/>
        <v>87.021382396817501</v>
      </c>
      <c r="G22" s="40">
        <v>-991.3</v>
      </c>
      <c r="H22" s="36">
        <f t="shared" si="2"/>
        <v>88.26793099969737</v>
      </c>
      <c r="I22" s="40">
        <v>-371</v>
      </c>
    </row>
    <row r="23" spans="1:9" ht="14.25" x14ac:dyDescent="0.2">
      <c r="A23" s="7" t="s">
        <v>8</v>
      </c>
      <c r="B23" s="57">
        <f>B24+B28+B29+B30</f>
        <v>125609.5</v>
      </c>
      <c r="C23" s="57">
        <f>C24+C28+C29+C30</f>
        <v>26609.9</v>
      </c>
      <c r="D23" s="57">
        <f>D24+D28+D29+D30</f>
        <v>32318.400000000001</v>
      </c>
      <c r="E23" s="35">
        <f t="shared" si="0"/>
        <v>25.729264108208376</v>
      </c>
      <c r="F23" s="35">
        <f t="shared" si="1"/>
        <v>121.45254209899323</v>
      </c>
      <c r="G23" s="57">
        <f t="shared" ref="G23" si="3">G24+G28+G29+G30</f>
        <v>13514.399999999998</v>
      </c>
      <c r="H23" s="35">
        <f t="shared" si="2"/>
        <v>239.14047238501161</v>
      </c>
      <c r="I23" s="57">
        <f>I24+I28+I29+I30</f>
        <v>20548.5</v>
      </c>
    </row>
    <row r="24" spans="1:9" ht="27.75" customHeight="1" x14ac:dyDescent="0.2">
      <c r="A24" s="26" t="s">
        <v>133</v>
      </c>
      <c r="B24" s="57">
        <f>SUM(B25:B26)</f>
        <v>107219.2</v>
      </c>
      <c r="C24" s="57">
        <f>SUM(C25:C26)</f>
        <v>21634</v>
      </c>
      <c r="D24" s="57">
        <f>SUM(D25:D27)</f>
        <v>21974.2</v>
      </c>
      <c r="E24" s="36">
        <f t="shared" si="0"/>
        <v>20.494650211902346</v>
      </c>
      <c r="F24" s="36">
        <f t="shared" si="1"/>
        <v>101.5725247295923</v>
      </c>
      <c r="G24" s="57">
        <f>SUM(G25:G27)</f>
        <v>14265.5</v>
      </c>
      <c r="H24" s="35">
        <f t="shared" si="2"/>
        <v>154.03736286845887</v>
      </c>
      <c r="I24" s="57">
        <f>SUM(I25:I27)</f>
        <v>20239.2</v>
      </c>
    </row>
    <row r="25" spans="1:9" ht="27.75" customHeight="1" x14ac:dyDescent="0.2">
      <c r="A25" s="3" t="s">
        <v>134</v>
      </c>
      <c r="B25" s="40">
        <v>63385.2</v>
      </c>
      <c r="C25" s="40">
        <v>10900</v>
      </c>
      <c r="D25" s="40">
        <v>11257.1</v>
      </c>
      <c r="E25" s="36">
        <f t="shared" si="0"/>
        <v>17.759824059875175</v>
      </c>
      <c r="F25" s="36">
        <f t="shared" si="1"/>
        <v>103.27614678899081</v>
      </c>
      <c r="G25" s="40">
        <v>6371.3</v>
      </c>
      <c r="H25" s="36">
        <f t="shared" si="2"/>
        <v>176.68450708646589</v>
      </c>
      <c r="I25" s="40">
        <v>9801.7000000000007</v>
      </c>
    </row>
    <row r="26" spans="1:9" ht="42.75" customHeight="1" x14ac:dyDescent="0.2">
      <c r="A26" s="27" t="s">
        <v>135</v>
      </c>
      <c r="B26" s="40">
        <v>43834</v>
      </c>
      <c r="C26" s="40">
        <v>10734</v>
      </c>
      <c r="D26" s="40">
        <v>10717.1</v>
      </c>
      <c r="E26" s="36">
        <f t="shared" si="0"/>
        <v>24.449285942419127</v>
      </c>
      <c r="F26" s="36">
        <f t="shared" si="1"/>
        <v>99.842556362958817</v>
      </c>
      <c r="G26" s="40">
        <v>7894.2</v>
      </c>
      <c r="H26" s="36">
        <f t="shared" si="2"/>
        <v>135.75916495655039</v>
      </c>
      <c r="I26" s="40">
        <v>10437.5</v>
      </c>
    </row>
    <row r="27" spans="1:9" ht="42.75" customHeight="1" x14ac:dyDescent="0.2">
      <c r="A27" s="27" t="s">
        <v>145</v>
      </c>
      <c r="B27" s="40">
        <v>0</v>
      </c>
      <c r="C27" s="40">
        <v>0</v>
      </c>
      <c r="D27" s="40">
        <v>0</v>
      </c>
      <c r="E27" s="36">
        <v>0</v>
      </c>
      <c r="F27" s="36">
        <v>0</v>
      </c>
      <c r="G27" s="40">
        <v>0</v>
      </c>
      <c r="H27" s="36">
        <v>0</v>
      </c>
      <c r="I27" s="40">
        <v>0</v>
      </c>
    </row>
    <row r="28" spans="1:9" x14ac:dyDescent="0.2">
      <c r="A28" s="3" t="s">
        <v>9</v>
      </c>
      <c r="B28" s="40">
        <v>0</v>
      </c>
      <c r="C28" s="40">
        <v>0</v>
      </c>
      <c r="D28" s="40">
        <v>14.2</v>
      </c>
      <c r="E28" s="36">
        <v>0</v>
      </c>
      <c r="F28" s="36">
        <v>0</v>
      </c>
      <c r="G28" s="40">
        <v>-407.7</v>
      </c>
      <c r="H28" s="36">
        <f>$D:$D/$G:$G*100</f>
        <v>-3.4829531518273242</v>
      </c>
      <c r="I28" s="40">
        <v>3.3</v>
      </c>
    </row>
    <row r="29" spans="1:9" x14ac:dyDescent="0.2">
      <c r="A29" s="3" t="s">
        <v>10</v>
      </c>
      <c r="B29" s="40">
        <v>15.9</v>
      </c>
      <c r="C29" s="40">
        <v>15.9</v>
      </c>
      <c r="D29" s="40">
        <v>191.7</v>
      </c>
      <c r="E29" s="36">
        <f t="shared" ref="E29:E37" si="4">$D:$D/$B:$B*100</f>
        <v>1205.6603773584905</v>
      </c>
      <c r="F29" s="36">
        <v>0</v>
      </c>
      <c r="G29" s="40">
        <v>14.8</v>
      </c>
      <c r="H29" s="36">
        <v>0</v>
      </c>
      <c r="I29" s="40">
        <v>191.7</v>
      </c>
    </row>
    <row r="30" spans="1:9" ht="25.5" x14ac:dyDescent="0.2">
      <c r="A30" s="3" t="s">
        <v>136</v>
      </c>
      <c r="B30" s="40">
        <v>18374.400000000001</v>
      </c>
      <c r="C30" s="40">
        <v>4960</v>
      </c>
      <c r="D30" s="40">
        <v>10138.299999999999</v>
      </c>
      <c r="E30" s="36">
        <f t="shared" si="4"/>
        <v>55.176223441309638</v>
      </c>
      <c r="F30" s="36">
        <f t="shared" ref="F30:F37" si="5">$D:$D/$C:$C*100</f>
        <v>204.40120967741936</v>
      </c>
      <c r="G30" s="40">
        <v>-358.2</v>
      </c>
      <c r="H30" s="36">
        <f t="shared" ref="H30:H37" si="6">$D:$D/$G:$G*100</f>
        <v>-2830.3461753210495</v>
      </c>
      <c r="I30" s="40">
        <v>114.3</v>
      </c>
    </row>
    <row r="31" spans="1:9" ht="14.25" x14ac:dyDescent="0.2">
      <c r="A31" s="7" t="s">
        <v>137</v>
      </c>
      <c r="B31" s="37">
        <f>SUM(B32+B33)</f>
        <v>33579.599999999999</v>
      </c>
      <c r="C31" s="37">
        <f>SUM(C32+C33)</f>
        <v>5120</v>
      </c>
      <c r="D31" s="37">
        <f t="shared" ref="D31" si="7">SUM(D32+D33)</f>
        <v>3602.4</v>
      </c>
      <c r="E31" s="35">
        <f t="shared" si="4"/>
        <v>10.727941964764321</v>
      </c>
      <c r="F31" s="35">
        <f t="shared" si="5"/>
        <v>70.359375</v>
      </c>
      <c r="G31" s="37">
        <f t="shared" ref="G31" si="8">SUM(G32+G33)</f>
        <v>4129</v>
      </c>
      <c r="H31" s="35">
        <f t="shared" si="6"/>
        <v>87.246306611770407</v>
      </c>
      <c r="I31" s="37">
        <f t="shared" ref="I31" si="9">SUM(I32+I33)</f>
        <v>1668.1</v>
      </c>
    </row>
    <row r="32" spans="1:9" x14ac:dyDescent="0.2">
      <c r="A32" s="3" t="s">
        <v>11</v>
      </c>
      <c r="B32" s="40">
        <v>18398.7</v>
      </c>
      <c r="C32" s="40">
        <v>2650</v>
      </c>
      <c r="D32" s="40">
        <v>2673.5</v>
      </c>
      <c r="E32" s="36">
        <f t="shared" si="4"/>
        <v>14.530917945289612</v>
      </c>
      <c r="F32" s="36">
        <f t="shared" si="5"/>
        <v>100.88679245283019</v>
      </c>
      <c r="G32" s="40">
        <v>1360.6</v>
      </c>
      <c r="H32" s="36">
        <f t="shared" si="6"/>
        <v>196.49419373805674</v>
      </c>
      <c r="I32" s="40">
        <v>900.1</v>
      </c>
    </row>
    <row r="33" spans="1:9" ht="14.25" x14ac:dyDescent="0.2">
      <c r="A33" s="7" t="s">
        <v>105</v>
      </c>
      <c r="B33" s="37">
        <f t="shared" ref="B33:G33" si="10">SUM(B34:B35)</f>
        <v>15180.9</v>
      </c>
      <c r="C33" s="37">
        <f t="shared" ref="C33" si="11">SUM(C34:C35)</f>
        <v>2470</v>
      </c>
      <c r="D33" s="37">
        <f t="shared" si="10"/>
        <v>928.9</v>
      </c>
      <c r="E33" s="35">
        <f t="shared" si="4"/>
        <v>6.118873057592106</v>
      </c>
      <c r="F33" s="35">
        <f t="shared" si="5"/>
        <v>37.607287449392715</v>
      </c>
      <c r="G33" s="37">
        <f t="shared" si="10"/>
        <v>2768.4</v>
      </c>
      <c r="H33" s="35">
        <f t="shared" si="6"/>
        <v>33.553677214275389</v>
      </c>
      <c r="I33" s="37">
        <f t="shared" ref="I33" si="12">SUM(I34:I35)</f>
        <v>768</v>
      </c>
    </row>
    <row r="34" spans="1:9" x14ac:dyDescent="0.2">
      <c r="A34" s="3" t="s">
        <v>103</v>
      </c>
      <c r="B34" s="40">
        <v>9734.4</v>
      </c>
      <c r="C34" s="40">
        <v>1950</v>
      </c>
      <c r="D34" s="40">
        <v>-55.2</v>
      </c>
      <c r="E34" s="36">
        <f t="shared" si="4"/>
        <v>-0.56706114398422092</v>
      </c>
      <c r="F34" s="36">
        <f t="shared" si="5"/>
        <v>-2.8307692307692309</v>
      </c>
      <c r="G34" s="40">
        <v>1933</v>
      </c>
      <c r="H34" s="36">
        <f t="shared" si="6"/>
        <v>-2.8556647697878947</v>
      </c>
      <c r="I34" s="40">
        <v>186.6</v>
      </c>
    </row>
    <row r="35" spans="1:9" x14ac:dyDescent="0.2">
      <c r="A35" s="3" t="s">
        <v>104</v>
      </c>
      <c r="B35" s="40">
        <v>5446.5</v>
      </c>
      <c r="C35" s="40">
        <v>520</v>
      </c>
      <c r="D35" s="40">
        <v>984.1</v>
      </c>
      <c r="E35" s="36">
        <f t="shared" si="4"/>
        <v>18.068484347746256</v>
      </c>
      <c r="F35" s="36">
        <f t="shared" si="5"/>
        <v>189.25</v>
      </c>
      <c r="G35" s="40">
        <v>835.4</v>
      </c>
      <c r="H35" s="36">
        <f t="shared" si="6"/>
        <v>117.79985635623653</v>
      </c>
      <c r="I35" s="40">
        <v>581.4</v>
      </c>
    </row>
    <row r="36" spans="1:9" ht="14.25" x14ac:dyDescent="0.2">
      <c r="A36" s="5" t="s">
        <v>12</v>
      </c>
      <c r="B36" s="57">
        <f>SUM(B37,B39,B40)</f>
        <v>16750.2</v>
      </c>
      <c r="C36" s="57">
        <f>SUM(C37,C39,C40)</f>
        <v>3800.2</v>
      </c>
      <c r="D36" s="57">
        <f t="shared" ref="D36" si="13">SUM(D37,D39,D40)</f>
        <v>3153</v>
      </c>
      <c r="E36" s="35">
        <f t="shared" si="4"/>
        <v>18.823655836945228</v>
      </c>
      <c r="F36" s="35">
        <f t="shared" si="5"/>
        <v>82.969317404347137</v>
      </c>
      <c r="G36" s="57">
        <f>SUM(G37,G39,G40)</f>
        <v>3469.8999999999996</v>
      </c>
      <c r="H36" s="35">
        <f t="shared" si="6"/>
        <v>90.867171964609938</v>
      </c>
      <c r="I36" s="57">
        <f t="shared" ref="I36" si="14">SUM(I37,I39,I40)</f>
        <v>997</v>
      </c>
    </row>
    <row r="37" spans="1:9" ht="24.75" customHeight="1" x14ac:dyDescent="0.2">
      <c r="A37" s="3" t="s">
        <v>13</v>
      </c>
      <c r="B37" s="40">
        <v>16685.2</v>
      </c>
      <c r="C37" s="40">
        <v>3785.2</v>
      </c>
      <c r="D37" s="40">
        <v>3148</v>
      </c>
      <c r="E37" s="36">
        <f t="shared" si="4"/>
        <v>18.867019873900222</v>
      </c>
      <c r="F37" s="36">
        <f t="shared" si="5"/>
        <v>83.166015005812113</v>
      </c>
      <c r="G37" s="40">
        <v>3450.7</v>
      </c>
      <c r="H37" s="36">
        <f t="shared" si="6"/>
        <v>91.227866809632829</v>
      </c>
      <c r="I37" s="40">
        <v>997</v>
      </c>
    </row>
    <row r="38" spans="1:9" ht="12.75" hidden="1" customHeight="1" x14ac:dyDescent="0.2">
      <c r="A38" s="4" t="s">
        <v>91</v>
      </c>
      <c r="B38" s="40"/>
      <c r="C38" s="40"/>
      <c r="D38" s="40"/>
      <c r="E38" s="36"/>
      <c r="F38" s="36"/>
      <c r="G38" s="40"/>
      <c r="H38" s="36"/>
      <c r="I38" s="40"/>
    </row>
    <row r="39" spans="1:9" ht="27" customHeight="1" x14ac:dyDescent="0.2">
      <c r="A39" s="3" t="s">
        <v>14</v>
      </c>
      <c r="B39" s="40">
        <v>65</v>
      </c>
      <c r="C39" s="40">
        <v>15</v>
      </c>
      <c r="D39" s="40">
        <v>5</v>
      </c>
      <c r="E39" s="36">
        <f>$D:$D/$B:$B*100</f>
        <v>7.6923076923076925</v>
      </c>
      <c r="F39" s="36">
        <v>0</v>
      </c>
      <c r="G39" s="40">
        <v>0</v>
      </c>
      <c r="H39" s="36">
        <v>0</v>
      </c>
      <c r="I39" s="40">
        <v>0</v>
      </c>
    </row>
    <row r="40" spans="1:9" ht="72" customHeight="1" x14ac:dyDescent="0.2">
      <c r="A40" s="3" t="s">
        <v>139</v>
      </c>
      <c r="B40" s="40">
        <v>0</v>
      </c>
      <c r="C40" s="40">
        <v>0</v>
      </c>
      <c r="D40" s="40">
        <v>0</v>
      </c>
      <c r="E40" s="36">
        <v>0</v>
      </c>
      <c r="F40" s="36">
        <v>0</v>
      </c>
      <c r="G40" s="40">
        <v>19.2</v>
      </c>
      <c r="H40" s="36">
        <f>$D:$D/$G:$G*100</f>
        <v>0</v>
      </c>
      <c r="I40" s="40">
        <v>0</v>
      </c>
    </row>
    <row r="41" spans="1:9" ht="25.5" x14ac:dyDescent="0.2">
      <c r="A41" s="7" t="s">
        <v>15</v>
      </c>
      <c r="B41" s="57">
        <f>$42:$42+$43:$43</f>
        <v>0</v>
      </c>
      <c r="C41" s="57">
        <f>$42:$42+$43:$43</f>
        <v>0</v>
      </c>
      <c r="D41" s="57">
        <f>$42:$42+$43:$43</f>
        <v>0</v>
      </c>
      <c r="E41" s="35">
        <v>0</v>
      </c>
      <c r="F41" s="35">
        <v>0</v>
      </c>
      <c r="G41" s="57">
        <f>$42:$42+$43:$43</f>
        <v>0</v>
      </c>
      <c r="H41" s="35">
        <v>0</v>
      </c>
      <c r="I41" s="57">
        <f>$42:$42+$43:$43</f>
        <v>0</v>
      </c>
    </row>
    <row r="42" spans="1:9" ht="25.5" x14ac:dyDescent="0.2">
      <c r="A42" s="3" t="s">
        <v>16</v>
      </c>
      <c r="B42" s="40">
        <v>0</v>
      </c>
      <c r="C42" s="40">
        <v>0</v>
      </c>
      <c r="D42" s="40">
        <v>0</v>
      </c>
      <c r="E42" s="36">
        <v>0</v>
      </c>
      <c r="F42" s="36">
        <v>0</v>
      </c>
      <c r="G42" s="40">
        <v>0</v>
      </c>
      <c r="H42" s="36">
        <v>0</v>
      </c>
      <c r="I42" s="40">
        <v>0</v>
      </c>
    </row>
    <row r="43" spans="1:9" ht="25.5" x14ac:dyDescent="0.2">
      <c r="A43" s="3" t="s">
        <v>17</v>
      </c>
      <c r="B43" s="40">
        <v>0</v>
      </c>
      <c r="C43" s="40">
        <v>0</v>
      </c>
      <c r="D43" s="40">
        <v>0</v>
      </c>
      <c r="E43" s="36">
        <v>0</v>
      </c>
      <c r="F43" s="36">
        <v>0</v>
      </c>
      <c r="G43" s="40">
        <v>0</v>
      </c>
      <c r="H43" s="36">
        <v>0</v>
      </c>
      <c r="I43" s="40">
        <v>0</v>
      </c>
    </row>
    <row r="44" spans="1:9" ht="38.25" x14ac:dyDescent="0.2">
      <c r="A44" s="7" t="s">
        <v>18</v>
      </c>
      <c r="B44" s="57">
        <f>SUM(B45:B52)</f>
        <v>91708.900000000009</v>
      </c>
      <c r="C44" s="57">
        <f t="shared" ref="C44:I44" si="15">SUM(C45:C52)</f>
        <v>26053.5</v>
      </c>
      <c r="D44" s="57">
        <f t="shared" si="15"/>
        <v>30833.8</v>
      </c>
      <c r="E44" s="35">
        <f>$D:$D/$B:$B*100</f>
        <v>33.621382439436083</v>
      </c>
      <c r="F44" s="35">
        <f>$D:$D/$B:$B*100</f>
        <v>33.621382439436083</v>
      </c>
      <c r="G44" s="57">
        <f t="shared" si="15"/>
        <v>27818.999999999996</v>
      </c>
      <c r="H44" s="35">
        <f>$D:$D/$B:$B*100</f>
        <v>33.621382439436083</v>
      </c>
      <c r="I44" s="57">
        <f t="shared" si="15"/>
        <v>5748.7000000000007</v>
      </c>
    </row>
    <row r="45" spans="1:9" ht="51" x14ac:dyDescent="0.2">
      <c r="A45" s="4" t="s">
        <v>156</v>
      </c>
      <c r="B45" s="40">
        <v>0</v>
      </c>
      <c r="C45" s="40">
        <v>0</v>
      </c>
      <c r="D45" s="40">
        <v>0</v>
      </c>
      <c r="E45" s="36">
        <v>0</v>
      </c>
      <c r="F45" s="36">
        <v>0</v>
      </c>
      <c r="G45" s="40">
        <v>0</v>
      </c>
      <c r="H45" s="36">
        <v>0</v>
      </c>
      <c r="I45" s="40">
        <v>0</v>
      </c>
    </row>
    <row r="46" spans="1:9" ht="76.5" x14ac:dyDescent="0.2">
      <c r="A46" s="4" t="s">
        <v>85</v>
      </c>
      <c r="B46" s="40">
        <v>60238.8</v>
      </c>
      <c r="C46" s="40">
        <v>18844.7</v>
      </c>
      <c r="D46" s="40">
        <v>19510.099999999999</v>
      </c>
      <c r="E46" s="36">
        <f>$D:$D/$B:$B*100</f>
        <v>32.387929374423123</v>
      </c>
      <c r="F46" s="36">
        <f>$D:$D/$C:$C*100</f>
        <v>103.53096626637728</v>
      </c>
      <c r="G46" s="40">
        <v>19134</v>
      </c>
      <c r="H46" s="36">
        <f>$D:$D/$G:$G*100</f>
        <v>101.96561095432214</v>
      </c>
      <c r="I46" s="40">
        <v>3384.1</v>
      </c>
    </row>
    <row r="47" spans="1:9" ht="38.25" x14ac:dyDescent="0.2">
      <c r="A47" s="3" t="s">
        <v>109</v>
      </c>
      <c r="B47" s="40">
        <v>20470</v>
      </c>
      <c r="C47" s="40">
        <v>4499.1000000000004</v>
      </c>
      <c r="D47" s="40">
        <v>4351.2</v>
      </c>
      <c r="E47" s="36">
        <f>$D:$D/$B:$B*100</f>
        <v>21.256472887151929</v>
      </c>
      <c r="F47" s="36">
        <f>$D:$D/$C:$C*100</f>
        <v>96.71267586850702</v>
      </c>
      <c r="G47" s="40">
        <v>5069.8</v>
      </c>
      <c r="H47" s="36">
        <f>$D:$D/$G:$G*100</f>
        <v>85.825870843031268</v>
      </c>
      <c r="I47" s="40">
        <v>1499.2</v>
      </c>
    </row>
    <row r="48" spans="1:9" ht="89.25" x14ac:dyDescent="0.2">
      <c r="A48" s="3" t="s">
        <v>149</v>
      </c>
      <c r="B48" s="40">
        <v>0</v>
      </c>
      <c r="C48" s="40">
        <v>0</v>
      </c>
      <c r="D48" s="40">
        <v>0</v>
      </c>
      <c r="E48" s="36">
        <v>0</v>
      </c>
      <c r="F48" s="36">
        <v>0</v>
      </c>
      <c r="G48" s="40">
        <v>0</v>
      </c>
      <c r="H48" s="36">
        <v>0</v>
      </c>
      <c r="I48" s="40">
        <v>0</v>
      </c>
    </row>
    <row r="49" spans="1:9" ht="19.5" customHeight="1" x14ac:dyDescent="0.2">
      <c r="A49" s="3" t="s">
        <v>19</v>
      </c>
      <c r="B49" s="40">
        <v>15</v>
      </c>
      <c r="C49" s="40">
        <v>0</v>
      </c>
      <c r="D49" s="40">
        <v>0</v>
      </c>
      <c r="E49" s="36">
        <f>$D:$D/$B:$B*100</f>
        <v>0</v>
      </c>
      <c r="F49" s="36">
        <v>0</v>
      </c>
      <c r="G49" s="40">
        <v>0</v>
      </c>
      <c r="H49" s="36">
        <v>0</v>
      </c>
      <c r="I49" s="40">
        <v>0</v>
      </c>
    </row>
    <row r="50" spans="1:9" ht="46.5" customHeight="1" x14ac:dyDescent="0.2">
      <c r="A50" s="4" t="s">
        <v>80</v>
      </c>
      <c r="B50" s="40">
        <v>8986.1</v>
      </c>
      <c r="C50" s="40">
        <v>2197.6</v>
      </c>
      <c r="D50" s="40">
        <v>5807</v>
      </c>
      <c r="E50" s="36">
        <f>$D:$D/$B:$B*100</f>
        <v>64.622027353356842</v>
      </c>
      <c r="F50" s="36">
        <f>$D:$D/$C:$C*100</f>
        <v>264.24281033855112</v>
      </c>
      <c r="G50" s="40">
        <v>2879</v>
      </c>
      <c r="H50" s="36">
        <f>$D:$D/$G:$G*100</f>
        <v>201.70197985411602</v>
      </c>
      <c r="I50" s="40">
        <v>714.1</v>
      </c>
    </row>
    <row r="51" spans="1:9" ht="119.25" customHeight="1" x14ac:dyDescent="0.2">
      <c r="A51" s="4" t="s">
        <v>150</v>
      </c>
      <c r="B51" s="40">
        <v>850</v>
      </c>
      <c r="C51" s="40">
        <v>241.6</v>
      </c>
      <c r="D51" s="40">
        <v>795.3</v>
      </c>
      <c r="E51" s="36">
        <f>$D:$D/$B:$B*100</f>
        <v>93.564705882352939</v>
      </c>
      <c r="F51" s="36">
        <f>$D:$D/$C:$C*100</f>
        <v>329.1804635761589</v>
      </c>
      <c r="G51" s="40">
        <v>324.10000000000002</v>
      </c>
      <c r="H51" s="36">
        <f>$D:$D/$G:$G*100</f>
        <v>245.38722616476392</v>
      </c>
      <c r="I51" s="40">
        <v>103.7</v>
      </c>
    </row>
    <row r="52" spans="1:9" ht="120.75" customHeight="1" x14ac:dyDescent="0.2">
      <c r="A52" s="3" t="s">
        <v>151</v>
      </c>
      <c r="B52" s="40">
        <v>1149</v>
      </c>
      <c r="C52" s="40">
        <v>270.5</v>
      </c>
      <c r="D52" s="40">
        <v>370.2</v>
      </c>
      <c r="E52" s="36">
        <f>$D:$D/$B:$B*100</f>
        <v>32.219321148825067</v>
      </c>
      <c r="F52" s="36">
        <f>$D:$D/$C:$C*100</f>
        <v>136.85767097966729</v>
      </c>
      <c r="G52" s="40">
        <v>412.1</v>
      </c>
      <c r="H52" s="36">
        <f>$D:$D/$G:$G*100</f>
        <v>89.832564911429259</v>
      </c>
      <c r="I52" s="40">
        <v>47.6</v>
      </c>
    </row>
    <row r="53" spans="1:9" ht="25.5" x14ac:dyDescent="0.2">
      <c r="A53" s="52" t="s">
        <v>20</v>
      </c>
      <c r="B53" s="37">
        <v>9000</v>
      </c>
      <c r="C53" s="37">
        <v>3705</v>
      </c>
      <c r="D53" s="37">
        <v>1220.9000000000001</v>
      </c>
      <c r="E53" s="35">
        <f>$D:$D/$B:$B*100</f>
        <v>13.565555555555555</v>
      </c>
      <c r="F53" s="35">
        <f>$D:$D/$C:$C*100</f>
        <v>32.952766531713898</v>
      </c>
      <c r="G53" s="37">
        <v>3379.1</v>
      </c>
      <c r="H53" s="35">
        <f>$D:$D/$G:$G*100</f>
        <v>36.130922434967893</v>
      </c>
      <c r="I53" s="37">
        <v>-1897.3</v>
      </c>
    </row>
    <row r="54" spans="1:9" ht="25.5" x14ac:dyDescent="0.2">
      <c r="A54" s="30" t="s">
        <v>86</v>
      </c>
      <c r="B54" s="37">
        <v>0</v>
      </c>
      <c r="C54" s="37">
        <v>0</v>
      </c>
      <c r="D54" s="37">
        <v>0</v>
      </c>
      <c r="E54" s="35">
        <v>0</v>
      </c>
      <c r="F54" s="35">
        <v>0</v>
      </c>
      <c r="G54" s="37">
        <v>0</v>
      </c>
      <c r="H54" s="35">
        <v>0</v>
      </c>
      <c r="I54" s="37">
        <v>0</v>
      </c>
    </row>
    <row r="55" spans="1:9" ht="51" x14ac:dyDescent="0.2">
      <c r="A55" s="30" t="s">
        <v>102</v>
      </c>
      <c r="B55" s="37">
        <v>476.9</v>
      </c>
      <c r="C55" s="37">
        <v>86.5</v>
      </c>
      <c r="D55" s="37">
        <v>69</v>
      </c>
      <c r="E55" s="35">
        <f>$D:$D/$B:$B*100</f>
        <v>14.468442021388134</v>
      </c>
      <c r="F55" s="35">
        <f>$D:$D/$C:$C*100</f>
        <v>79.76878612716763</v>
      </c>
      <c r="G55" s="37">
        <v>86.9</v>
      </c>
      <c r="H55" s="35">
        <f>$D:$D/$G:$G*100</f>
        <v>79.401611047180666</v>
      </c>
      <c r="I55" s="37">
        <v>40.799999999999997</v>
      </c>
    </row>
    <row r="56" spans="1:9" ht="25.5" x14ac:dyDescent="0.2">
      <c r="A56" s="30" t="s">
        <v>87</v>
      </c>
      <c r="B56" s="37">
        <v>330</v>
      </c>
      <c r="C56" s="37">
        <v>153</v>
      </c>
      <c r="D56" s="37">
        <v>155.19999999999999</v>
      </c>
      <c r="E56" s="35">
        <f>$D:$D/$B:$B*100</f>
        <v>47.030303030303031</v>
      </c>
      <c r="F56" s="35">
        <f>$D:$D/$C:$C*100</f>
        <v>101.43790849673202</v>
      </c>
      <c r="G56" s="37">
        <v>197.2</v>
      </c>
      <c r="H56" s="35">
        <f>$D:$D/$G:$G*100</f>
        <v>78.701825557809329</v>
      </c>
      <c r="I56" s="37">
        <v>15.6</v>
      </c>
    </row>
    <row r="57" spans="1:9" ht="25.5" x14ac:dyDescent="0.2">
      <c r="A57" s="7" t="s">
        <v>21</v>
      </c>
      <c r="B57" s="57">
        <f>$58:$58+$60:$60+$62:$62</f>
        <v>7928.9</v>
      </c>
      <c r="C57" s="57">
        <f>SUM(C59,C62)</f>
        <v>1871.7</v>
      </c>
      <c r="D57" s="57">
        <f>SUM(D59,D62)</f>
        <v>2491.7999999999997</v>
      </c>
      <c r="E57" s="35">
        <f>$D:$D/$B:$B*100</f>
        <v>31.426805735978508</v>
      </c>
      <c r="F57" s="35">
        <f>$D:$D/$C:$C*100</f>
        <v>133.1303093444462</v>
      </c>
      <c r="G57" s="57">
        <f>SUM(G59,G62)</f>
        <v>5251.8</v>
      </c>
      <c r="H57" s="35">
        <f>$D:$D/$G:$G*100</f>
        <v>47.446589740660336</v>
      </c>
      <c r="I57" s="57">
        <f>SUM(I59,I62)</f>
        <v>1022</v>
      </c>
    </row>
    <row r="58" spans="1:9" ht="30" customHeight="1" x14ac:dyDescent="0.2">
      <c r="A58" s="3" t="s">
        <v>148</v>
      </c>
      <c r="B58" s="58">
        <v>0</v>
      </c>
      <c r="C58" s="58">
        <v>0</v>
      </c>
      <c r="D58" s="58">
        <v>0</v>
      </c>
      <c r="E58" s="36">
        <v>0</v>
      </c>
      <c r="F58" s="36">
        <v>0</v>
      </c>
      <c r="G58" s="58">
        <v>0</v>
      </c>
      <c r="H58" s="36">
        <v>0</v>
      </c>
      <c r="I58" s="58">
        <v>0</v>
      </c>
    </row>
    <row r="59" spans="1:9" ht="30" customHeight="1" x14ac:dyDescent="0.2">
      <c r="A59" s="3" t="s">
        <v>162</v>
      </c>
      <c r="B59" s="58">
        <f>SUM(B60:B61)</f>
        <v>5728.9</v>
      </c>
      <c r="C59" s="58">
        <f t="shared" ref="C59:D59" si="16">SUM(C60:C61)</f>
        <v>1426.7</v>
      </c>
      <c r="D59" s="58">
        <f t="shared" si="16"/>
        <v>1851.6999999999998</v>
      </c>
      <c r="E59" s="36">
        <f>$D:$D/$B:$B*100</f>
        <v>32.322086264378854</v>
      </c>
      <c r="F59" s="36">
        <f>$D:$D/$C:$C*100</f>
        <v>129.78902362094342</v>
      </c>
      <c r="G59" s="58">
        <f t="shared" ref="G59" si="17">SUM(G60:G61)</f>
        <v>4983</v>
      </c>
      <c r="H59" s="36">
        <f>$D:$D/$G:$G*100</f>
        <v>37.160345173590201</v>
      </c>
      <c r="I59" s="58">
        <f t="shared" ref="I59" si="18">SUM(I60:I61)</f>
        <v>795</v>
      </c>
    </row>
    <row r="60" spans="1:9" ht="38.25" x14ac:dyDescent="0.2">
      <c r="A60" s="50" t="s">
        <v>22</v>
      </c>
      <c r="B60" s="59">
        <v>5728.9</v>
      </c>
      <c r="C60" s="59">
        <v>1426.7</v>
      </c>
      <c r="D60" s="59">
        <v>1785.1</v>
      </c>
      <c r="E60" s="51">
        <f>$D:$D/$B:$B*100</f>
        <v>31.159559426766048</v>
      </c>
      <c r="F60" s="51">
        <f>$D:$D/$C:$C*100</f>
        <v>125.12090838999089</v>
      </c>
      <c r="G60" s="59">
        <v>4983</v>
      </c>
      <c r="H60" s="51">
        <f>$D:$D/$G:$G*100</f>
        <v>35.82380092313867</v>
      </c>
      <c r="I60" s="59">
        <v>795</v>
      </c>
    </row>
    <row r="61" spans="1:9" ht="42" customHeight="1" x14ac:dyDescent="0.2">
      <c r="A61" s="50" t="s">
        <v>161</v>
      </c>
      <c r="B61" s="59">
        <v>0</v>
      </c>
      <c r="C61" s="59">
        <v>0</v>
      </c>
      <c r="D61" s="59">
        <v>66.599999999999994</v>
      </c>
      <c r="E61" s="51">
        <v>0</v>
      </c>
      <c r="F61" s="51">
        <v>0</v>
      </c>
      <c r="G61" s="59">
        <v>0</v>
      </c>
      <c r="H61" s="51">
        <v>0</v>
      </c>
      <c r="I61" s="59">
        <v>0</v>
      </c>
    </row>
    <row r="62" spans="1:9" ht="14.25" customHeight="1" x14ac:dyDescent="0.2">
      <c r="A62" s="3" t="s">
        <v>23</v>
      </c>
      <c r="B62" s="40">
        <v>2200</v>
      </c>
      <c r="C62" s="40">
        <v>445</v>
      </c>
      <c r="D62" s="40">
        <v>640.1</v>
      </c>
      <c r="E62" s="36">
        <f>$D:$D/$B:$B*100</f>
        <v>29.095454545454547</v>
      </c>
      <c r="F62" s="36">
        <f>$D:$D/$C:$C*100</f>
        <v>143.84269662921349</v>
      </c>
      <c r="G62" s="40">
        <v>268.8</v>
      </c>
      <c r="H62" s="36">
        <f>$D:$D/$G:$G*100</f>
        <v>238.13244047619045</v>
      </c>
      <c r="I62" s="40">
        <v>227</v>
      </c>
    </row>
    <row r="63" spans="1:9" ht="14.25" x14ac:dyDescent="0.2">
      <c r="A63" s="52" t="s">
        <v>24</v>
      </c>
      <c r="B63" s="57">
        <f>SUM(B64:B89)</f>
        <v>2102.3000000000002</v>
      </c>
      <c r="C63" s="57">
        <f>SUM(C64:C89)</f>
        <v>316.89999999999998</v>
      </c>
      <c r="D63" s="57">
        <f>SUM(D64:D89)</f>
        <v>533.29999999999995</v>
      </c>
      <c r="E63" s="35">
        <f>$D:$D/$B:$B*100</f>
        <v>25.367454692479662</v>
      </c>
      <c r="F63" s="35">
        <f>$D:$D/$C:$C*100</f>
        <v>168.28652571789209</v>
      </c>
      <c r="G63" s="57">
        <f>SUM(G64:G89)</f>
        <v>547</v>
      </c>
      <c r="H63" s="35">
        <f>$D:$D/$G:$G*100</f>
        <v>97.495429616087748</v>
      </c>
      <c r="I63" s="57">
        <f>SUM(I64:I89)</f>
        <v>291.3</v>
      </c>
    </row>
    <row r="64" spans="1:9" ht="63.75" x14ac:dyDescent="0.2">
      <c r="A64" s="3" t="s">
        <v>124</v>
      </c>
      <c r="B64" s="58">
        <v>34.799999999999997</v>
      </c>
      <c r="C64" s="58">
        <v>11.2</v>
      </c>
      <c r="D64" s="58">
        <v>14.9</v>
      </c>
      <c r="E64" s="36">
        <f>$D:$D/$B:$B*100</f>
        <v>42.816091954022994</v>
      </c>
      <c r="F64" s="36">
        <f>$D:$D/$C:$C*100</f>
        <v>133.03571428571431</v>
      </c>
      <c r="G64" s="58">
        <v>12.2</v>
      </c>
      <c r="H64" s="36">
        <f>$D:$D/$G:$G*100</f>
        <v>122.13114754098362</v>
      </c>
      <c r="I64" s="58">
        <v>6.4</v>
      </c>
    </row>
    <row r="65" spans="1:9" ht="107.25" customHeight="1" x14ac:dyDescent="0.2">
      <c r="A65" s="3" t="s">
        <v>114</v>
      </c>
      <c r="B65" s="40">
        <v>265</v>
      </c>
      <c r="C65" s="40">
        <v>91.5</v>
      </c>
      <c r="D65" s="40">
        <v>59.3</v>
      </c>
      <c r="E65" s="36">
        <f>$D:$D/$B:$B*100</f>
        <v>22.377358490566039</v>
      </c>
      <c r="F65" s="36">
        <f>$D:$D/$C:$C*100</f>
        <v>64.808743169398909</v>
      </c>
      <c r="G65" s="40">
        <v>58.4</v>
      </c>
      <c r="H65" s="36">
        <f>$D:$D/$G:$G*100</f>
        <v>101.54109589041096</v>
      </c>
      <c r="I65" s="40">
        <v>13.3</v>
      </c>
    </row>
    <row r="66" spans="1:9" ht="87" customHeight="1" x14ac:dyDescent="0.2">
      <c r="A66" s="3" t="s">
        <v>130</v>
      </c>
      <c r="B66" s="40">
        <v>3</v>
      </c>
      <c r="C66" s="40">
        <v>0.5</v>
      </c>
      <c r="D66" s="40">
        <v>65.5</v>
      </c>
      <c r="E66" s="36">
        <f>$D:$D/$B:$B*100</f>
        <v>2183.333333333333</v>
      </c>
      <c r="F66" s="36">
        <v>0</v>
      </c>
      <c r="G66" s="40">
        <v>25.6</v>
      </c>
      <c r="H66" s="36">
        <f>$D:$D/$G:$G*100</f>
        <v>255.859375</v>
      </c>
      <c r="I66" s="40">
        <v>53</v>
      </c>
    </row>
    <row r="67" spans="1:9" ht="94.5" customHeight="1" x14ac:dyDescent="0.2">
      <c r="A67" s="3" t="s">
        <v>129</v>
      </c>
      <c r="B67" s="40">
        <v>0</v>
      </c>
      <c r="C67" s="40">
        <v>0</v>
      </c>
      <c r="D67" s="40">
        <v>6.8</v>
      </c>
      <c r="E67" s="36">
        <v>0</v>
      </c>
      <c r="F67" s="36">
        <v>0</v>
      </c>
      <c r="G67" s="40">
        <v>0</v>
      </c>
      <c r="H67" s="36">
        <v>0</v>
      </c>
      <c r="I67" s="40">
        <v>0.8</v>
      </c>
    </row>
    <row r="68" spans="1:9" ht="94.5" customHeight="1" x14ac:dyDescent="0.2">
      <c r="A68" s="4" t="s">
        <v>142</v>
      </c>
      <c r="B68" s="40">
        <v>0</v>
      </c>
      <c r="C68" s="40">
        <v>0</v>
      </c>
      <c r="D68" s="40">
        <v>0</v>
      </c>
      <c r="E68" s="36">
        <v>0</v>
      </c>
      <c r="F68" s="36">
        <v>0</v>
      </c>
      <c r="G68" s="40">
        <v>0</v>
      </c>
      <c r="H68" s="36">
        <v>0</v>
      </c>
      <c r="I68" s="40">
        <v>0</v>
      </c>
    </row>
    <row r="69" spans="1:9" ht="85.5" customHeight="1" x14ac:dyDescent="0.2">
      <c r="A69" s="4" t="s">
        <v>127</v>
      </c>
      <c r="B69" s="40">
        <v>0</v>
      </c>
      <c r="C69" s="40">
        <v>0</v>
      </c>
      <c r="D69" s="40">
        <v>0</v>
      </c>
      <c r="E69" s="36">
        <v>0</v>
      </c>
      <c r="F69" s="36">
        <v>0</v>
      </c>
      <c r="G69" s="40">
        <v>0</v>
      </c>
      <c r="H69" s="36">
        <v>0</v>
      </c>
      <c r="I69" s="40">
        <v>0</v>
      </c>
    </row>
    <row r="70" spans="1:9" ht="84.75" customHeight="1" x14ac:dyDescent="0.2">
      <c r="A70" s="4" t="s">
        <v>143</v>
      </c>
      <c r="B70" s="40">
        <v>0</v>
      </c>
      <c r="C70" s="40">
        <v>0</v>
      </c>
      <c r="D70" s="40">
        <v>0</v>
      </c>
      <c r="E70" s="36">
        <v>0</v>
      </c>
      <c r="F70" s="36">
        <v>0</v>
      </c>
      <c r="G70" s="40">
        <v>0</v>
      </c>
      <c r="H70" s="36">
        <v>0</v>
      </c>
      <c r="I70" s="40">
        <v>0</v>
      </c>
    </row>
    <row r="71" spans="1:9" ht="106.5" customHeight="1" x14ac:dyDescent="0.2">
      <c r="A71" s="4" t="s">
        <v>115</v>
      </c>
      <c r="B71" s="40">
        <v>240</v>
      </c>
      <c r="C71" s="40">
        <v>35</v>
      </c>
      <c r="D71" s="40">
        <v>81.599999999999994</v>
      </c>
      <c r="E71" s="36">
        <f>$D:$D/$B:$B*100</f>
        <v>34</v>
      </c>
      <c r="F71" s="36">
        <f>$D:$D/$C:$C*100</f>
        <v>233.14285714285714</v>
      </c>
      <c r="G71" s="40">
        <v>30</v>
      </c>
      <c r="H71" s="36">
        <f>$D:$D/$G:$G*100</f>
        <v>272</v>
      </c>
      <c r="I71" s="40">
        <v>62.1</v>
      </c>
    </row>
    <row r="72" spans="1:9" ht="118.5" customHeight="1" x14ac:dyDescent="0.2">
      <c r="A72" s="3" t="s">
        <v>116</v>
      </c>
      <c r="B72" s="40">
        <v>5</v>
      </c>
      <c r="C72" s="40">
        <v>0.7</v>
      </c>
      <c r="D72" s="40">
        <v>1.9</v>
      </c>
      <c r="E72" s="36">
        <f>$D:$D/$B:$B*100</f>
        <v>38</v>
      </c>
      <c r="F72" s="36">
        <f>$D:$D/$C:$C*100</f>
        <v>271.42857142857144</v>
      </c>
      <c r="G72" s="40">
        <v>0.7</v>
      </c>
      <c r="H72" s="36">
        <f>$D:$D/$G:$G*100</f>
        <v>271.42857142857144</v>
      </c>
      <c r="I72" s="40">
        <v>0.3</v>
      </c>
    </row>
    <row r="73" spans="1:9" ht="96" customHeight="1" x14ac:dyDescent="0.2">
      <c r="A73" s="3" t="s">
        <v>140</v>
      </c>
      <c r="B73" s="40">
        <v>0</v>
      </c>
      <c r="C73" s="40">
        <v>0</v>
      </c>
      <c r="D73" s="40">
        <v>0</v>
      </c>
      <c r="E73" s="36">
        <v>0</v>
      </c>
      <c r="F73" s="36">
        <v>0</v>
      </c>
      <c r="G73" s="40">
        <v>0</v>
      </c>
      <c r="H73" s="36">
        <v>0</v>
      </c>
      <c r="I73" s="40">
        <v>0</v>
      </c>
    </row>
    <row r="74" spans="1:9" ht="97.5" customHeight="1" x14ac:dyDescent="0.2">
      <c r="A74" s="3" t="s">
        <v>128</v>
      </c>
      <c r="B74" s="40">
        <v>0</v>
      </c>
      <c r="C74" s="40">
        <v>0</v>
      </c>
      <c r="D74" s="40">
        <v>2</v>
      </c>
      <c r="E74" s="36">
        <v>0</v>
      </c>
      <c r="F74" s="36">
        <v>0</v>
      </c>
      <c r="G74" s="40">
        <v>4.5</v>
      </c>
      <c r="H74" s="36">
        <v>0</v>
      </c>
      <c r="I74" s="40">
        <v>2</v>
      </c>
    </row>
    <row r="75" spans="1:9" ht="114.75" customHeight="1" x14ac:dyDescent="0.2">
      <c r="A75" s="3" t="s">
        <v>144</v>
      </c>
      <c r="B75" s="40">
        <v>0</v>
      </c>
      <c r="C75" s="40">
        <v>0</v>
      </c>
      <c r="D75" s="40">
        <v>0</v>
      </c>
      <c r="E75" s="36">
        <v>0</v>
      </c>
      <c r="F75" s="36">
        <v>0</v>
      </c>
      <c r="G75" s="40">
        <v>0</v>
      </c>
      <c r="H75" s="36">
        <v>0</v>
      </c>
      <c r="I75" s="40">
        <v>0</v>
      </c>
    </row>
    <row r="76" spans="1:9" ht="90" customHeight="1" x14ac:dyDescent="0.2">
      <c r="A76" s="3" t="s">
        <v>131</v>
      </c>
      <c r="B76" s="40">
        <v>160</v>
      </c>
      <c r="C76" s="40">
        <v>8</v>
      </c>
      <c r="D76" s="40">
        <v>14.1</v>
      </c>
      <c r="E76" s="36">
        <f>$D:$D/$B:$B*100</f>
        <v>8.8125</v>
      </c>
      <c r="F76" s="36">
        <f>$D:$D/$C:$C*100</f>
        <v>176.25</v>
      </c>
      <c r="G76" s="40">
        <v>10.6</v>
      </c>
      <c r="H76" s="36">
        <f>$D:$D/$G:$G*100</f>
        <v>133.01886792452831</v>
      </c>
      <c r="I76" s="40">
        <v>8.6999999999999993</v>
      </c>
    </row>
    <row r="77" spans="1:9" ht="91.5" customHeight="1" x14ac:dyDescent="0.2">
      <c r="A77" s="3" t="s">
        <v>117</v>
      </c>
      <c r="B77" s="40">
        <v>520</v>
      </c>
      <c r="C77" s="40">
        <v>94.5</v>
      </c>
      <c r="D77" s="40">
        <v>139</v>
      </c>
      <c r="E77" s="36">
        <f>$D:$D/$B:$B*100</f>
        <v>26.73076923076923</v>
      </c>
      <c r="F77" s="36">
        <f>$D:$D/$C:$C*100</f>
        <v>147.08994708994709</v>
      </c>
      <c r="G77" s="40">
        <v>362.7</v>
      </c>
      <c r="H77" s="36">
        <f>$D:$D/$G:$G*100</f>
        <v>38.323683484973806</v>
      </c>
      <c r="I77" s="40">
        <v>83</v>
      </c>
    </row>
    <row r="78" spans="1:9" ht="61.5" customHeight="1" x14ac:dyDescent="0.2">
      <c r="A78" s="3" t="s">
        <v>118</v>
      </c>
      <c r="B78" s="40">
        <v>100</v>
      </c>
      <c r="C78" s="40">
        <v>62</v>
      </c>
      <c r="D78" s="40">
        <v>132.4</v>
      </c>
      <c r="E78" s="36">
        <f>$D:$D/$B:$B*100</f>
        <v>132.4</v>
      </c>
      <c r="F78" s="36">
        <f>$D:$D/$C:$C*100</f>
        <v>213.54838709677421</v>
      </c>
      <c r="G78" s="40">
        <v>11.6</v>
      </c>
      <c r="H78" s="36">
        <f>$D:$D/$G:$G*100</f>
        <v>1141.3793103448277</v>
      </c>
      <c r="I78" s="40">
        <v>53.2</v>
      </c>
    </row>
    <row r="79" spans="1:9" ht="85.5" customHeight="1" x14ac:dyDescent="0.2">
      <c r="A79" s="3" t="s">
        <v>154</v>
      </c>
      <c r="B79" s="40">
        <v>700</v>
      </c>
      <c r="C79" s="40">
        <v>0</v>
      </c>
      <c r="D79" s="40">
        <v>11.8</v>
      </c>
      <c r="E79" s="36">
        <f>$D:$D/$B:$B*100</f>
        <v>1.6857142857142859</v>
      </c>
      <c r="F79" s="36">
        <v>0</v>
      </c>
      <c r="G79" s="40">
        <v>0</v>
      </c>
      <c r="H79" s="36">
        <v>0</v>
      </c>
      <c r="I79" s="40">
        <v>5.5</v>
      </c>
    </row>
    <row r="80" spans="1:9" ht="95.25" customHeight="1" x14ac:dyDescent="0.2">
      <c r="A80" s="3" t="s">
        <v>155</v>
      </c>
      <c r="B80" s="40">
        <v>0</v>
      </c>
      <c r="C80" s="40">
        <v>0</v>
      </c>
      <c r="D80" s="40">
        <v>0</v>
      </c>
      <c r="E80" s="36">
        <v>0</v>
      </c>
      <c r="F80" s="36">
        <v>0</v>
      </c>
      <c r="G80" s="40">
        <v>0</v>
      </c>
      <c r="H80" s="36">
        <v>0</v>
      </c>
      <c r="I80" s="40">
        <v>0</v>
      </c>
    </row>
    <row r="81" spans="1:12" ht="54" customHeight="1" x14ac:dyDescent="0.2">
      <c r="A81" s="3" t="s">
        <v>122</v>
      </c>
      <c r="B81" s="40">
        <v>0</v>
      </c>
      <c r="C81" s="40">
        <v>0</v>
      </c>
      <c r="D81" s="40">
        <v>0</v>
      </c>
      <c r="E81" s="36">
        <v>0</v>
      </c>
      <c r="F81" s="36">
        <v>0</v>
      </c>
      <c r="G81" s="40">
        <v>0</v>
      </c>
      <c r="H81" s="36">
        <v>0</v>
      </c>
      <c r="I81" s="40">
        <v>0</v>
      </c>
    </row>
    <row r="82" spans="1:12" ht="54" customHeight="1" x14ac:dyDescent="0.2">
      <c r="A82" s="3" t="s">
        <v>122</v>
      </c>
      <c r="B82" s="40">
        <v>0</v>
      </c>
      <c r="C82" s="40">
        <v>0</v>
      </c>
      <c r="D82" s="40">
        <v>0</v>
      </c>
      <c r="E82" s="36">
        <v>0</v>
      </c>
      <c r="F82" s="36">
        <v>0</v>
      </c>
      <c r="G82" s="40">
        <v>0</v>
      </c>
      <c r="H82" s="36">
        <v>0</v>
      </c>
      <c r="I82" s="40">
        <v>0</v>
      </c>
    </row>
    <row r="83" spans="1:12" ht="80.25" customHeight="1" x14ac:dyDescent="0.2">
      <c r="A83" s="3" t="s">
        <v>123</v>
      </c>
      <c r="B83" s="40">
        <v>61</v>
      </c>
      <c r="C83" s="40">
        <v>11</v>
      </c>
      <c r="D83" s="40">
        <v>0</v>
      </c>
      <c r="E83" s="36">
        <f>$D:$D/$B:$B*100</f>
        <v>0</v>
      </c>
      <c r="F83" s="36">
        <f>$D:$D/$C:$C*100</f>
        <v>0</v>
      </c>
      <c r="G83" s="40">
        <v>1</v>
      </c>
      <c r="H83" s="36">
        <f>$D:$D/$G:$G*100</f>
        <v>0</v>
      </c>
      <c r="I83" s="40">
        <v>0</v>
      </c>
    </row>
    <row r="84" spans="1:12" ht="60" customHeight="1" x14ac:dyDescent="0.2">
      <c r="A84" s="3" t="s">
        <v>158</v>
      </c>
      <c r="B84" s="40">
        <v>0</v>
      </c>
      <c r="C84" s="40">
        <v>0</v>
      </c>
      <c r="D84" s="40">
        <v>0</v>
      </c>
      <c r="E84" s="36">
        <v>0</v>
      </c>
      <c r="F84" s="36">
        <v>0</v>
      </c>
      <c r="G84" s="40">
        <v>0</v>
      </c>
      <c r="H84" s="36">
        <v>0</v>
      </c>
      <c r="I84" s="40">
        <v>0</v>
      </c>
    </row>
    <row r="85" spans="1:12" ht="58.5" customHeight="1" x14ac:dyDescent="0.2">
      <c r="A85" s="3" t="s">
        <v>119</v>
      </c>
      <c r="B85" s="40">
        <v>13.5</v>
      </c>
      <c r="C85" s="40">
        <v>2.5</v>
      </c>
      <c r="D85" s="40">
        <v>3</v>
      </c>
      <c r="E85" s="36">
        <v>0</v>
      </c>
      <c r="F85" s="36">
        <v>0</v>
      </c>
      <c r="G85" s="40">
        <v>0</v>
      </c>
      <c r="H85" s="36">
        <v>0</v>
      </c>
      <c r="I85" s="40">
        <v>3</v>
      </c>
    </row>
    <row r="86" spans="1:12" ht="81" customHeight="1" x14ac:dyDescent="0.2">
      <c r="A86" s="3" t="s">
        <v>121</v>
      </c>
      <c r="B86" s="40">
        <v>0</v>
      </c>
      <c r="C86" s="40">
        <v>0</v>
      </c>
      <c r="D86" s="40">
        <v>1</v>
      </c>
      <c r="E86" s="36">
        <v>0</v>
      </c>
      <c r="F86" s="36">
        <v>0</v>
      </c>
      <c r="G86" s="40">
        <v>29.6</v>
      </c>
      <c r="H86" s="36">
        <f>$D:$D/$G:$G*100</f>
        <v>3.3783783783783781</v>
      </c>
      <c r="I86" s="40">
        <v>0</v>
      </c>
    </row>
    <row r="87" spans="1:12" ht="86.25" customHeight="1" x14ac:dyDescent="0.2">
      <c r="A87" s="3" t="s">
        <v>120</v>
      </c>
      <c r="B87" s="40">
        <v>0</v>
      </c>
      <c r="C87" s="40">
        <v>0</v>
      </c>
      <c r="D87" s="40">
        <v>0</v>
      </c>
      <c r="E87" s="36">
        <v>0</v>
      </c>
      <c r="F87" s="36">
        <v>0</v>
      </c>
      <c r="G87" s="40">
        <v>0.1</v>
      </c>
      <c r="H87" s="36">
        <v>0</v>
      </c>
      <c r="I87" s="40">
        <v>0</v>
      </c>
      <c r="L87" s="22"/>
    </row>
    <row r="88" spans="1:12" ht="105.75" customHeight="1" x14ac:dyDescent="0.2">
      <c r="A88" s="3" t="s">
        <v>126</v>
      </c>
      <c r="B88" s="40">
        <v>0</v>
      </c>
      <c r="C88" s="40">
        <v>0</v>
      </c>
      <c r="D88" s="40">
        <v>0</v>
      </c>
      <c r="E88" s="36">
        <v>0</v>
      </c>
      <c r="F88" s="36">
        <v>0</v>
      </c>
      <c r="G88" s="40">
        <v>0</v>
      </c>
      <c r="H88" s="36">
        <v>0</v>
      </c>
      <c r="I88" s="40">
        <v>0</v>
      </c>
      <c r="L88" s="22"/>
    </row>
    <row r="89" spans="1:12" ht="71.25" customHeight="1" x14ac:dyDescent="0.2">
      <c r="A89" s="3" t="s">
        <v>125</v>
      </c>
      <c r="B89" s="40">
        <v>0</v>
      </c>
      <c r="C89" s="40">
        <v>0</v>
      </c>
      <c r="D89" s="40">
        <v>0</v>
      </c>
      <c r="E89" s="36">
        <v>0</v>
      </c>
      <c r="F89" s="36">
        <v>0</v>
      </c>
      <c r="G89" s="40">
        <v>0</v>
      </c>
      <c r="H89" s="36">
        <v>0</v>
      </c>
      <c r="I89" s="40">
        <v>0</v>
      </c>
      <c r="L89" s="22"/>
    </row>
    <row r="90" spans="1:12" x14ac:dyDescent="0.2">
      <c r="A90" s="5" t="s">
        <v>25</v>
      </c>
      <c r="B90" s="37">
        <v>0</v>
      </c>
      <c r="C90" s="37">
        <v>0</v>
      </c>
      <c r="D90" s="37">
        <v>-39.299999999999997</v>
      </c>
      <c r="E90" s="35">
        <v>0</v>
      </c>
      <c r="F90" s="35">
        <v>0</v>
      </c>
      <c r="G90" s="37">
        <v>-4.3</v>
      </c>
      <c r="H90" s="36">
        <f t="shared" ref="H90:H97" si="19">$D:$D/$G:$G*100</f>
        <v>913.95348837209303</v>
      </c>
      <c r="I90" s="37">
        <v>0</v>
      </c>
    </row>
    <row r="91" spans="1:12" ht="14.25" x14ac:dyDescent="0.2">
      <c r="A91" s="7" t="s">
        <v>26</v>
      </c>
      <c r="B91" s="57">
        <f>B90+B63+B57+B53+B44+B41+B36+B31+B23+B7+B54+B55+B56+B18</f>
        <v>886219.20000000007</v>
      </c>
      <c r="C91" s="57">
        <f>C90+C63+C57+C53+C44+C41+C36+C31+C23+C7+C54+C55+C56+C18</f>
        <v>187815.90000000002</v>
      </c>
      <c r="D91" s="57">
        <f>D90+D63+D57+D53+D44+D41+D36+D31+D23+D7+D54+D55+D56+D18</f>
        <v>180555.00000000003</v>
      </c>
      <c r="E91" s="35">
        <f t="shared" ref="E91:E97" si="20">$D:$D/$B:$B*100</f>
        <v>20.373627653293905</v>
      </c>
      <c r="F91" s="35">
        <f>$D:$D/$C:$C*100</f>
        <v>96.134033380560439</v>
      </c>
      <c r="G91" s="57">
        <f>G90+G63+G57+G53+G44+G41+G36+G31+G23+G7+G54+G55+G56+G18</f>
        <v>147780.10000000003</v>
      </c>
      <c r="H91" s="35">
        <f t="shared" si="19"/>
        <v>122.17815524553035</v>
      </c>
      <c r="I91" s="57">
        <f>I90+I63+I57+I53+I44+I41+I36+I31+I23+I7+I54+I55+I56+I18</f>
        <v>61358.400000000009</v>
      </c>
    </row>
    <row r="92" spans="1:12" ht="14.25" x14ac:dyDescent="0.2">
      <c r="A92" s="7" t="s">
        <v>27</v>
      </c>
      <c r="B92" s="60">
        <f>B93+B98+B99+B100+B101</f>
        <v>2650509</v>
      </c>
      <c r="C92" s="57">
        <f>C93+C98+C99+C100+C101</f>
        <v>604422.5</v>
      </c>
      <c r="D92" s="57">
        <f>D93+D98+D99+D100+D101</f>
        <v>498538.30000000005</v>
      </c>
      <c r="E92" s="35">
        <f t="shared" si="20"/>
        <v>18.809153260751049</v>
      </c>
      <c r="F92" s="35">
        <f>$D:$D/$C:$C*100</f>
        <v>82.481757379978418</v>
      </c>
      <c r="G92" s="57">
        <f>G93+G98+G99+G100+G101</f>
        <v>1125472.2</v>
      </c>
      <c r="H92" s="35">
        <f t="shared" si="19"/>
        <v>44.295923080108068</v>
      </c>
      <c r="I92" s="57">
        <f>I93+I98+I99+I100+I101</f>
        <v>309945.39999999997</v>
      </c>
    </row>
    <row r="93" spans="1:12" ht="25.5" x14ac:dyDescent="0.2">
      <c r="A93" s="7" t="s">
        <v>28</v>
      </c>
      <c r="B93" s="60">
        <f>SUM(B94:B97)</f>
        <v>2564759.9</v>
      </c>
      <c r="C93" s="57">
        <f>SUM(C94:C97)</f>
        <v>617256.19999999995</v>
      </c>
      <c r="D93" s="57">
        <f>SUM(D94:D97)</f>
        <v>511436.4</v>
      </c>
      <c r="E93" s="35">
        <f t="shared" si="20"/>
        <v>19.94090752900496</v>
      </c>
      <c r="F93" s="35">
        <f>$D:$D/$C:$C*100</f>
        <v>82.856421693293655</v>
      </c>
      <c r="G93" s="57">
        <f>$94:$94+$95:$95+$96:$96+G97</f>
        <v>1142265.2999999998</v>
      </c>
      <c r="H93" s="35">
        <f t="shared" si="19"/>
        <v>44.773871709137978</v>
      </c>
      <c r="I93" s="57">
        <f>SUM(I94:I97)</f>
        <v>310094.89999999997</v>
      </c>
    </row>
    <row r="94" spans="1:12" x14ac:dyDescent="0.2">
      <c r="A94" s="3" t="s">
        <v>29</v>
      </c>
      <c r="B94" s="48">
        <v>626894.6</v>
      </c>
      <c r="C94" s="40">
        <v>149544.70000000001</v>
      </c>
      <c r="D94" s="40">
        <v>149544.70000000001</v>
      </c>
      <c r="E94" s="36">
        <f t="shared" si="20"/>
        <v>23.854839394054441</v>
      </c>
      <c r="F94" s="36">
        <f>$D:$D/$C:$C*100</f>
        <v>100</v>
      </c>
      <c r="G94" s="40">
        <v>73509.5</v>
      </c>
      <c r="H94" s="36">
        <f t="shared" si="19"/>
        <v>203.43588243696394</v>
      </c>
      <c r="I94" s="40">
        <v>66571.3</v>
      </c>
    </row>
    <row r="95" spans="1:12" x14ac:dyDescent="0.2">
      <c r="A95" s="3" t="s">
        <v>30</v>
      </c>
      <c r="B95" s="48">
        <v>633432.69999999995</v>
      </c>
      <c r="C95" s="40">
        <v>233771.8</v>
      </c>
      <c r="D95" s="40">
        <v>132458.79999999999</v>
      </c>
      <c r="E95" s="36">
        <f t="shared" si="20"/>
        <v>20.911266500766381</v>
      </c>
      <c r="F95" s="36">
        <v>0</v>
      </c>
      <c r="G95" s="40">
        <v>866181.9</v>
      </c>
      <c r="H95" s="36">
        <f t="shared" si="19"/>
        <v>15.29226135988295</v>
      </c>
      <c r="I95" s="40">
        <v>124561.3</v>
      </c>
    </row>
    <row r="96" spans="1:12" x14ac:dyDescent="0.2">
      <c r="A96" s="3" t="s">
        <v>31</v>
      </c>
      <c r="B96" s="48">
        <v>1242369.3999999999</v>
      </c>
      <c r="C96" s="40">
        <v>220321.5</v>
      </c>
      <c r="D96" s="40">
        <v>218621.2</v>
      </c>
      <c r="E96" s="36">
        <f t="shared" si="20"/>
        <v>17.597117250312188</v>
      </c>
      <c r="F96" s="36">
        <f>$D:$D/$C:$C*100</f>
        <v>99.228264150343932</v>
      </c>
      <c r="G96" s="40">
        <v>193736</v>
      </c>
      <c r="H96" s="36">
        <f t="shared" si="19"/>
        <v>112.84490234133047</v>
      </c>
      <c r="I96" s="40">
        <v>113689.5</v>
      </c>
    </row>
    <row r="97" spans="1:18" x14ac:dyDescent="0.2">
      <c r="A97" s="3" t="s">
        <v>138</v>
      </c>
      <c r="B97" s="48">
        <v>62063.199999999997</v>
      </c>
      <c r="C97" s="40">
        <v>13618.2</v>
      </c>
      <c r="D97" s="40">
        <v>10811.7</v>
      </c>
      <c r="E97" s="36">
        <f t="shared" si="20"/>
        <v>17.420468167932047</v>
      </c>
      <c r="F97" s="36">
        <v>0</v>
      </c>
      <c r="G97" s="40">
        <v>8837.9</v>
      </c>
      <c r="H97" s="36">
        <f t="shared" si="19"/>
        <v>122.33335973477864</v>
      </c>
      <c r="I97" s="40">
        <v>5272.8</v>
      </c>
    </row>
    <row r="98" spans="1:18" ht="30" customHeight="1" x14ac:dyDescent="0.2">
      <c r="A98" s="7" t="s">
        <v>108</v>
      </c>
      <c r="B98" s="61">
        <v>1435.2</v>
      </c>
      <c r="C98" s="37">
        <v>0</v>
      </c>
      <c r="D98" s="37">
        <v>0</v>
      </c>
      <c r="E98" s="35">
        <v>0</v>
      </c>
      <c r="F98" s="35">
        <v>0</v>
      </c>
      <c r="G98" s="37">
        <v>0</v>
      </c>
      <c r="H98" s="35">
        <v>0</v>
      </c>
      <c r="I98" s="37">
        <v>0</v>
      </c>
    </row>
    <row r="99" spans="1:18" ht="30" customHeight="1" x14ac:dyDescent="0.2">
      <c r="A99" s="7" t="s">
        <v>110</v>
      </c>
      <c r="B99" s="61">
        <v>97147.6</v>
      </c>
      <c r="C99" s="37">
        <v>0</v>
      </c>
      <c r="D99" s="37">
        <v>0</v>
      </c>
      <c r="E99" s="35">
        <v>0</v>
      </c>
      <c r="F99" s="35">
        <v>0</v>
      </c>
      <c r="G99" s="37">
        <v>0</v>
      </c>
      <c r="H99" s="35">
        <v>0</v>
      </c>
      <c r="I99" s="37">
        <v>0</v>
      </c>
    </row>
    <row r="100" spans="1:18" ht="66.75" customHeight="1" x14ac:dyDescent="0.2">
      <c r="A100" s="7" t="s">
        <v>106</v>
      </c>
      <c r="B100" s="61">
        <v>0</v>
      </c>
      <c r="C100" s="37">
        <v>0</v>
      </c>
      <c r="D100" s="37">
        <v>255</v>
      </c>
      <c r="E100" s="35">
        <v>0</v>
      </c>
      <c r="F100" s="35">
        <v>0</v>
      </c>
      <c r="G100" s="37">
        <v>800.8</v>
      </c>
      <c r="H100" s="35">
        <f>$D:$D/$G:$G*100</f>
        <v>31.843156843156844</v>
      </c>
      <c r="I100" s="37">
        <v>121.2</v>
      </c>
    </row>
    <row r="101" spans="1:18" ht="24.75" customHeight="1" x14ac:dyDescent="0.2">
      <c r="A101" s="7" t="s">
        <v>33</v>
      </c>
      <c r="B101" s="61">
        <v>-12833.7</v>
      </c>
      <c r="C101" s="37">
        <v>-12833.7</v>
      </c>
      <c r="D101" s="37">
        <v>-13153.1</v>
      </c>
      <c r="E101" s="35">
        <v>0</v>
      </c>
      <c r="F101" s="35">
        <v>0</v>
      </c>
      <c r="G101" s="37">
        <v>-17593.900000000001</v>
      </c>
      <c r="H101" s="35">
        <f>$D:$D/$G:$G*100</f>
        <v>74.759433667350621</v>
      </c>
      <c r="I101" s="37">
        <v>-270.7</v>
      </c>
    </row>
    <row r="102" spans="1:18" ht="18.75" customHeight="1" x14ac:dyDescent="0.2">
      <c r="A102" s="5" t="s">
        <v>32</v>
      </c>
      <c r="B102" s="60">
        <f>B92+B91</f>
        <v>3536728.2</v>
      </c>
      <c r="C102" s="57">
        <f t="shared" ref="C102:D102" si="21">C92+C91</f>
        <v>792238.4</v>
      </c>
      <c r="D102" s="57">
        <f t="shared" si="21"/>
        <v>679093.3</v>
      </c>
      <c r="E102" s="35">
        <f>$D:$D/$B:$B*100</f>
        <v>19.201172993729063</v>
      </c>
      <c r="F102" s="35">
        <f>$D:$D/$C:$C*100</f>
        <v>85.718301460772423</v>
      </c>
      <c r="G102" s="57">
        <f>G92+G91</f>
        <v>1273252.3</v>
      </c>
      <c r="H102" s="35">
        <f>$D:$D/$G:$G*100</f>
        <v>53.335328748277156</v>
      </c>
      <c r="I102" s="57">
        <f t="shared" ref="I102" si="22">I92+I91</f>
        <v>371303.8</v>
      </c>
    </row>
    <row r="103" spans="1:18" ht="24" customHeight="1" x14ac:dyDescent="0.2">
      <c r="A103" s="64" t="s">
        <v>34</v>
      </c>
      <c r="B103" s="65"/>
      <c r="C103" s="65"/>
      <c r="D103" s="65"/>
      <c r="E103" s="65"/>
      <c r="F103" s="65"/>
      <c r="G103" s="65"/>
      <c r="H103" s="65"/>
      <c r="I103" s="66"/>
    </row>
    <row r="104" spans="1:18" ht="14.25" x14ac:dyDescent="0.2">
      <c r="A104" s="9" t="s">
        <v>35</v>
      </c>
      <c r="B104" s="57">
        <f>B105+B106+B107+B108+B109+B110+B111+B112</f>
        <v>368869.4</v>
      </c>
      <c r="C104" s="57">
        <f>C105+C106+C107+C108+C109+C110+C111+C112</f>
        <v>78218.8</v>
      </c>
      <c r="D104" s="57">
        <f>D105+D106+D107+D108+D109+D110+D111+D112</f>
        <v>62071.3</v>
      </c>
      <c r="E104" s="35">
        <f t="shared" ref="E104:E109" si="23">$D:$D/$B:$B*100</f>
        <v>16.827446245202232</v>
      </c>
      <c r="F104" s="35">
        <f>$D:$D/$C:$C*100</f>
        <v>79.355986028934225</v>
      </c>
      <c r="G104" s="57">
        <f>G105+G106+G107+G108+G109+G110+G111+G112</f>
        <v>54145.2</v>
      </c>
      <c r="H104" s="35">
        <f>$D:$D/$G:$G*100</f>
        <v>114.63860139033564</v>
      </c>
      <c r="I104" s="57">
        <f>I105+I106+I107+I108+I109+I110+I111+I112</f>
        <v>25265.8</v>
      </c>
    </row>
    <row r="105" spans="1:18" x14ac:dyDescent="0.2">
      <c r="A105" s="10" t="s">
        <v>36</v>
      </c>
      <c r="B105" s="58">
        <v>3290.1</v>
      </c>
      <c r="C105" s="58">
        <v>672.7</v>
      </c>
      <c r="D105" s="58">
        <v>628.5</v>
      </c>
      <c r="E105" s="36">
        <f t="shared" si="23"/>
        <v>19.102762833956415</v>
      </c>
      <c r="F105" s="36">
        <f>$D:$D/$C:$C*100</f>
        <v>93.429463356622549</v>
      </c>
      <c r="G105" s="58">
        <v>613.9</v>
      </c>
      <c r="H105" s="36">
        <f>$D:$D/$G:$G*100</f>
        <v>102.37823749796384</v>
      </c>
      <c r="I105" s="58">
        <v>267.60000000000002</v>
      </c>
    </row>
    <row r="106" spans="1:18" ht="14.25" customHeight="1" x14ac:dyDescent="0.2">
      <c r="A106" s="10" t="s">
        <v>37</v>
      </c>
      <c r="B106" s="58">
        <v>9734.4</v>
      </c>
      <c r="C106" s="58">
        <v>2305.9</v>
      </c>
      <c r="D106" s="58">
        <v>1764.2</v>
      </c>
      <c r="E106" s="36">
        <f t="shared" si="23"/>
        <v>18.123356344510192</v>
      </c>
      <c r="F106" s="36">
        <f>$D:$D/$C:$C*100</f>
        <v>76.50808794830651</v>
      </c>
      <c r="G106" s="58">
        <v>1654.8</v>
      </c>
      <c r="H106" s="36">
        <f>$D:$D/$G:$G*100</f>
        <v>106.61107082426879</v>
      </c>
      <c r="I106" s="58">
        <v>629.20000000000005</v>
      </c>
    </row>
    <row r="107" spans="1:18" ht="25.5" x14ac:dyDescent="0.2">
      <c r="A107" s="10" t="s">
        <v>38</v>
      </c>
      <c r="B107" s="58">
        <v>76643.5</v>
      </c>
      <c r="C107" s="58">
        <v>17809.5</v>
      </c>
      <c r="D107" s="58">
        <v>14722.7</v>
      </c>
      <c r="E107" s="36">
        <f t="shared" si="23"/>
        <v>19.209326296424358</v>
      </c>
      <c r="F107" s="36">
        <f>$D:$D/$C:$C*100</f>
        <v>82.667677363205044</v>
      </c>
      <c r="G107" s="58">
        <v>12915.9</v>
      </c>
      <c r="H107" s="36">
        <f>$D:$D/$G:$G*100</f>
        <v>113.98895934468369</v>
      </c>
      <c r="I107" s="58">
        <v>5945.7</v>
      </c>
    </row>
    <row r="108" spans="1:18" x14ac:dyDescent="0.2">
      <c r="A108" s="10" t="s">
        <v>81</v>
      </c>
      <c r="B108" s="40">
        <v>32.299999999999997</v>
      </c>
      <c r="C108" s="40">
        <v>0</v>
      </c>
      <c r="D108" s="40">
        <v>0</v>
      </c>
      <c r="E108" s="36">
        <f t="shared" si="23"/>
        <v>0</v>
      </c>
      <c r="F108" s="36">
        <v>0</v>
      </c>
      <c r="G108" s="40">
        <v>0</v>
      </c>
      <c r="H108" s="36">
        <v>0</v>
      </c>
      <c r="I108" s="40">
        <v>0</v>
      </c>
      <c r="R108" s="31"/>
    </row>
    <row r="109" spans="1:18" ht="25.5" x14ac:dyDescent="0.2">
      <c r="A109" s="3" t="s">
        <v>39</v>
      </c>
      <c r="B109" s="58">
        <v>20183.8</v>
      </c>
      <c r="C109" s="58">
        <v>3771.2</v>
      </c>
      <c r="D109" s="58">
        <v>3584.5</v>
      </c>
      <c r="E109" s="36">
        <f t="shared" si="23"/>
        <v>17.759292105549996</v>
      </c>
      <c r="F109" s="36">
        <f>$D:$D/$C:$C*100</f>
        <v>95.049321170980065</v>
      </c>
      <c r="G109" s="58">
        <v>3461.5</v>
      </c>
      <c r="H109" s="36">
        <f>$D:$D/$G:$G*100</f>
        <v>103.5533728152535</v>
      </c>
      <c r="I109" s="58">
        <v>1549.8</v>
      </c>
      <c r="R109" s="32"/>
    </row>
    <row r="110" spans="1:18" x14ac:dyDescent="0.2">
      <c r="A110" s="3" t="s">
        <v>141</v>
      </c>
      <c r="B110" s="58">
        <v>0</v>
      </c>
      <c r="C110" s="58">
        <v>0</v>
      </c>
      <c r="D110" s="58">
        <v>0</v>
      </c>
      <c r="E110" s="36">
        <v>0</v>
      </c>
      <c r="F110" s="36">
        <v>0</v>
      </c>
      <c r="G110" s="58">
        <v>0</v>
      </c>
      <c r="H110" s="36">
        <v>0</v>
      </c>
      <c r="I110" s="58">
        <v>0</v>
      </c>
      <c r="R110" s="31"/>
    </row>
    <row r="111" spans="1:18" x14ac:dyDescent="0.2">
      <c r="A111" s="10" t="s">
        <v>40</v>
      </c>
      <c r="B111" s="58">
        <v>4880</v>
      </c>
      <c r="C111" s="58">
        <v>0</v>
      </c>
      <c r="D111" s="58">
        <v>0</v>
      </c>
      <c r="E111" s="36">
        <f>$D:$D/$B:$B*100</f>
        <v>0</v>
      </c>
      <c r="F111" s="36">
        <v>0</v>
      </c>
      <c r="G111" s="58">
        <v>0</v>
      </c>
      <c r="H111" s="36">
        <v>0</v>
      </c>
      <c r="I111" s="58">
        <v>0</v>
      </c>
      <c r="R111" s="31"/>
    </row>
    <row r="112" spans="1:18" x14ac:dyDescent="0.2">
      <c r="A112" s="3" t="s">
        <v>41</v>
      </c>
      <c r="B112" s="58">
        <v>254105.3</v>
      </c>
      <c r="C112" s="58">
        <v>53659.5</v>
      </c>
      <c r="D112" s="58">
        <v>41371.4</v>
      </c>
      <c r="E112" s="36">
        <f>$D:$D/$B:$B*100</f>
        <v>16.281203107530619</v>
      </c>
      <c r="F112" s="36">
        <f>$D:$D/$C:$C*100</f>
        <v>77.099861161583689</v>
      </c>
      <c r="G112" s="58">
        <v>35499.1</v>
      </c>
      <c r="H112" s="36">
        <f>$D:$D/$G:$G*100</f>
        <v>116.54210951826948</v>
      </c>
      <c r="I112" s="58">
        <v>16873.5</v>
      </c>
    </row>
    <row r="113" spans="1:9" ht="14.25" x14ac:dyDescent="0.2">
      <c r="A113" s="9" t="s">
        <v>42</v>
      </c>
      <c r="B113" s="37">
        <v>720.4</v>
      </c>
      <c r="C113" s="37">
        <v>217.5</v>
      </c>
      <c r="D113" s="37">
        <v>115.9</v>
      </c>
      <c r="E113" s="35">
        <f>$D:$D/$B:$B*100</f>
        <v>16.088284286507498</v>
      </c>
      <c r="F113" s="35">
        <f>$D:$D/$C:$C*100</f>
        <v>53.287356321839084</v>
      </c>
      <c r="G113" s="37">
        <v>66.400000000000006</v>
      </c>
      <c r="H113" s="35">
        <f>$D:$D/$G:$G*100</f>
        <v>174.54819277108433</v>
      </c>
      <c r="I113" s="37">
        <v>46.8</v>
      </c>
    </row>
    <row r="114" spans="1:9" ht="25.5" x14ac:dyDescent="0.2">
      <c r="A114" s="11" t="s">
        <v>43</v>
      </c>
      <c r="B114" s="37">
        <v>18287.400000000001</v>
      </c>
      <c r="C114" s="37">
        <v>4769.2</v>
      </c>
      <c r="D114" s="37">
        <v>3395.4</v>
      </c>
      <c r="E114" s="35">
        <f>$D:$D/$B:$B*100</f>
        <v>18.566882115554971</v>
      </c>
      <c r="F114" s="35">
        <f>$D:$D/$C:$C*100</f>
        <v>71.194330286001843</v>
      </c>
      <c r="G114" s="37">
        <v>2684.9</v>
      </c>
      <c r="H114" s="35">
        <f>$D:$D/$G:$G*100</f>
        <v>126.46281053298074</v>
      </c>
      <c r="I114" s="37">
        <v>1265.8</v>
      </c>
    </row>
    <row r="115" spans="1:9" ht="14.25" x14ac:dyDescent="0.2">
      <c r="A115" s="9" t="s">
        <v>44</v>
      </c>
      <c r="B115" s="57">
        <f>B116+B117+B118+B119+B120</f>
        <v>149038.1</v>
      </c>
      <c r="C115" s="57">
        <f t="shared" ref="C115" si="24">C116+C117+C118+C119+C120</f>
        <v>14558.000000000002</v>
      </c>
      <c r="D115" s="57">
        <f>D116+D117+D118+D119+D120</f>
        <v>12327.2</v>
      </c>
      <c r="E115" s="35">
        <f>$D:$D/$B:$B*100</f>
        <v>8.2711736126534081</v>
      </c>
      <c r="F115" s="35">
        <f>$D:$D/$C:$C*100</f>
        <v>84.676466547602686</v>
      </c>
      <c r="G115" s="57">
        <f>G116+G117+G118+G119+G120</f>
        <v>19604</v>
      </c>
      <c r="H115" s="35">
        <f>$D:$D/$G:$G*100</f>
        <v>62.881044684758216</v>
      </c>
      <c r="I115" s="57">
        <f>I116+I117+I118+I119+I120</f>
        <v>6896.4</v>
      </c>
    </row>
    <row r="116" spans="1:9" x14ac:dyDescent="0.2">
      <c r="A116" s="10" t="s">
        <v>146</v>
      </c>
      <c r="B116" s="58">
        <v>0</v>
      </c>
      <c r="C116" s="58">
        <v>0</v>
      </c>
      <c r="D116" s="58">
        <v>0</v>
      </c>
      <c r="E116" s="36">
        <v>0</v>
      </c>
      <c r="F116" s="36">
        <v>0</v>
      </c>
      <c r="G116" s="58">
        <v>0</v>
      </c>
      <c r="H116" s="36">
        <v>0</v>
      </c>
      <c r="I116" s="58">
        <v>0</v>
      </c>
    </row>
    <row r="117" spans="1:9" x14ac:dyDescent="0.2">
      <c r="A117" s="10" t="s">
        <v>147</v>
      </c>
      <c r="B117" s="58">
        <v>734.5</v>
      </c>
      <c r="C117" s="58">
        <v>734.5</v>
      </c>
      <c r="D117" s="58">
        <v>0</v>
      </c>
      <c r="E117" s="36">
        <v>0</v>
      </c>
      <c r="F117" s="36">
        <v>0</v>
      </c>
      <c r="G117" s="58">
        <v>0</v>
      </c>
      <c r="H117" s="36">
        <v>0</v>
      </c>
      <c r="I117" s="58">
        <v>0</v>
      </c>
    </row>
    <row r="118" spans="1:9" x14ac:dyDescent="0.2">
      <c r="A118" s="10" t="s">
        <v>45</v>
      </c>
      <c r="B118" s="58">
        <v>21531.200000000001</v>
      </c>
      <c r="C118" s="58">
        <v>3588.2</v>
      </c>
      <c r="D118" s="58">
        <v>3247.5</v>
      </c>
      <c r="E118" s="36">
        <f t="shared" ref="E118:E141" si="25">$D:$D/$B:$B*100</f>
        <v>15.082763617448167</v>
      </c>
      <c r="F118" s="36">
        <f>$D:$D/$C:$C*100</f>
        <v>90.50498857365811</v>
      </c>
      <c r="G118" s="58">
        <v>3155.3</v>
      </c>
      <c r="H118" s="36">
        <f t="shared" ref="H118:H124" si="26">$D:$D/$G:$G*100</f>
        <v>102.92206763223781</v>
      </c>
      <c r="I118" s="58">
        <v>2983.9</v>
      </c>
    </row>
    <row r="119" spans="1:9" x14ac:dyDescent="0.2">
      <c r="A119" s="12" t="s">
        <v>88</v>
      </c>
      <c r="B119" s="40">
        <v>121262.5</v>
      </c>
      <c r="C119" s="40">
        <v>9079.7000000000007</v>
      </c>
      <c r="D119" s="40">
        <v>9079.7000000000007</v>
      </c>
      <c r="E119" s="36">
        <f t="shared" si="25"/>
        <v>7.4876404494382029</v>
      </c>
      <c r="F119" s="36">
        <v>0</v>
      </c>
      <c r="G119" s="40">
        <v>16165.9</v>
      </c>
      <c r="H119" s="36">
        <f t="shared" si="26"/>
        <v>56.165756314216964</v>
      </c>
      <c r="I119" s="40">
        <v>3912.5</v>
      </c>
    </row>
    <row r="120" spans="1:9" x14ac:dyDescent="0.2">
      <c r="A120" s="10" t="s">
        <v>46</v>
      </c>
      <c r="B120" s="58">
        <v>5509.9</v>
      </c>
      <c r="C120" s="58">
        <v>1155.5999999999999</v>
      </c>
      <c r="D120" s="58">
        <v>0</v>
      </c>
      <c r="E120" s="36">
        <f t="shared" si="25"/>
        <v>0</v>
      </c>
      <c r="F120" s="36">
        <v>0</v>
      </c>
      <c r="G120" s="58">
        <v>282.8</v>
      </c>
      <c r="H120" s="36">
        <f t="shared" si="26"/>
        <v>0</v>
      </c>
      <c r="I120" s="58">
        <v>0</v>
      </c>
    </row>
    <row r="121" spans="1:9" ht="14.25" x14ac:dyDescent="0.2">
      <c r="A121" s="9" t="s">
        <v>47</v>
      </c>
      <c r="B121" s="57">
        <f>B122+B123+B124+B125</f>
        <v>1664561.9000000001</v>
      </c>
      <c r="C121" s="57">
        <f>C122+C123+C124+C125</f>
        <v>1117256.6000000001</v>
      </c>
      <c r="D121" s="57">
        <f>D122+D123+D124+D125</f>
        <v>213291.99999999997</v>
      </c>
      <c r="E121" s="35">
        <f t="shared" si="25"/>
        <v>12.813701911596077</v>
      </c>
      <c r="F121" s="35">
        <f>$D:$D/$C:$C*100</f>
        <v>19.090690536086335</v>
      </c>
      <c r="G121" s="57">
        <f>G122+G123+G124+G125</f>
        <v>713688.29999999993</v>
      </c>
      <c r="H121" s="35">
        <f t="shared" si="26"/>
        <v>29.885875948926159</v>
      </c>
      <c r="I121" s="57">
        <f>I122+I123+I124+I125</f>
        <v>176686.9</v>
      </c>
    </row>
    <row r="122" spans="1:9" x14ac:dyDescent="0.2">
      <c r="A122" s="10" t="s">
        <v>48</v>
      </c>
      <c r="B122" s="58">
        <v>1397886.8</v>
      </c>
      <c r="C122" s="58">
        <v>1067120.1000000001</v>
      </c>
      <c r="D122" s="58">
        <v>182537.3</v>
      </c>
      <c r="E122" s="36">
        <f t="shared" si="25"/>
        <v>13.058088823787447</v>
      </c>
      <c r="F122" s="36">
        <f>$D:$D/$C:$C*100</f>
        <v>17.10560039118371</v>
      </c>
      <c r="G122" s="58">
        <v>685764.6</v>
      </c>
      <c r="H122" s="36">
        <f t="shared" si="26"/>
        <v>26.61806981579393</v>
      </c>
      <c r="I122" s="58">
        <v>161260.6</v>
      </c>
    </row>
    <row r="123" spans="1:9" x14ac:dyDescent="0.2">
      <c r="A123" s="10" t="s">
        <v>49</v>
      </c>
      <c r="B123" s="58">
        <v>107889.60000000001</v>
      </c>
      <c r="C123" s="58">
        <v>36429.1</v>
      </c>
      <c r="D123" s="58">
        <v>21387.5</v>
      </c>
      <c r="E123" s="36">
        <f t="shared" si="25"/>
        <v>19.823504767836749</v>
      </c>
      <c r="F123" s="36">
        <f>$D:$D/$C:$C*100</f>
        <v>58.709932444117484</v>
      </c>
      <c r="G123" s="58">
        <v>15011</v>
      </c>
      <c r="H123" s="36">
        <f t="shared" si="26"/>
        <v>142.47884884418093</v>
      </c>
      <c r="I123" s="58">
        <v>11062.3</v>
      </c>
    </row>
    <row r="124" spans="1:9" x14ac:dyDescent="0.2">
      <c r="A124" s="10" t="s">
        <v>50</v>
      </c>
      <c r="B124" s="58">
        <v>142707</v>
      </c>
      <c r="C124" s="58">
        <v>13574.5</v>
      </c>
      <c r="D124" s="58">
        <v>9234.2999999999993</v>
      </c>
      <c r="E124" s="36">
        <f t="shared" si="25"/>
        <v>6.4708108221741041</v>
      </c>
      <c r="F124" s="36">
        <f>$D:$D/$C:$C*100</f>
        <v>68.026814983977303</v>
      </c>
      <c r="G124" s="58">
        <v>12912.7</v>
      </c>
      <c r="H124" s="36">
        <f t="shared" si="26"/>
        <v>71.513316347471857</v>
      </c>
      <c r="I124" s="58">
        <v>4231.1000000000004</v>
      </c>
    </row>
    <row r="125" spans="1:9" x14ac:dyDescent="0.2">
      <c r="A125" s="10" t="s">
        <v>51</v>
      </c>
      <c r="B125" s="58">
        <v>16078.5</v>
      </c>
      <c r="C125" s="58">
        <v>132.9</v>
      </c>
      <c r="D125" s="58">
        <v>132.9</v>
      </c>
      <c r="E125" s="36">
        <f t="shared" si="25"/>
        <v>0.82656964269054944</v>
      </c>
      <c r="F125" s="36">
        <f>$D:$D/$C:$C*100</f>
        <v>100</v>
      </c>
      <c r="G125" s="58">
        <v>0</v>
      </c>
      <c r="H125" s="36">
        <v>0</v>
      </c>
      <c r="I125" s="58">
        <v>132.9</v>
      </c>
    </row>
    <row r="126" spans="1:9" ht="18.75" customHeight="1" x14ac:dyDescent="0.2">
      <c r="A126" s="13" t="s">
        <v>112</v>
      </c>
      <c r="B126" s="57">
        <f>SUM(B127:B128)</f>
        <v>22735.9</v>
      </c>
      <c r="C126" s="57">
        <f>SUM(C127:C128)</f>
        <v>4771.5</v>
      </c>
      <c r="D126" s="57">
        <f>SUM(D127:D128)</f>
        <v>1697.9</v>
      </c>
      <c r="E126" s="35">
        <f t="shared" si="25"/>
        <v>7.4679251756033409</v>
      </c>
      <c r="F126" s="35">
        <v>0</v>
      </c>
      <c r="G126" s="57">
        <f>SUM(G127:G128)</f>
        <v>695.3</v>
      </c>
      <c r="H126" s="36">
        <v>0</v>
      </c>
      <c r="I126" s="57">
        <f>SUM(I127:I128)</f>
        <v>288.8</v>
      </c>
    </row>
    <row r="127" spans="1:9" ht="30.75" customHeight="1" x14ac:dyDescent="0.2">
      <c r="A127" s="10" t="s">
        <v>113</v>
      </c>
      <c r="B127" s="58">
        <v>2083</v>
      </c>
      <c r="C127" s="58">
        <v>240.4</v>
      </c>
      <c r="D127" s="58">
        <v>39.200000000000003</v>
      </c>
      <c r="E127" s="36">
        <f t="shared" si="25"/>
        <v>1.8819011041766684</v>
      </c>
      <c r="F127" s="36">
        <v>0</v>
      </c>
      <c r="G127" s="58">
        <v>333.3</v>
      </c>
      <c r="H127" s="36">
        <v>0</v>
      </c>
      <c r="I127" s="58">
        <v>19</v>
      </c>
    </row>
    <row r="128" spans="1:9" ht="20.25" customHeight="1" x14ac:dyDescent="0.2">
      <c r="A128" s="10" t="s">
        <v>111</v>
      </c>
      <c r="B128" s="58">
        <v>20652.900000000001</v>
      </c>
      <c r="C128" s="58">
        <v>4531.1000000000004</v>
      </c>
      <c r="D128" s="58">
        <v>1658.7</v>
      </c>
      <c r="E128" s="36">
        <f t="shared" si="25"/>
        <v>8.0313176357799616</v>
      </c>
      <c r="F128" s="36">
        <v>0</v>
      </c>
      <c r="G128" s="58">
        <v>362</v>
      </c>
      <c r="H128" s="36">
        <v>0</v>
      </c>
      <c r="I128" s="58">
        <v>269.8</v>
      </c>
    </row>
    <row r="129" spans="1:9" ht="14.25" x14ac:dyDescent="0.2">
      <c r="A129" s="13" t="s">
        <v>52</v>
      </c>
      <c r="B129" s="57">
        <f>B130+B131+B132+B133+B134</f>
        <v>1751065.7000000002</v>
      </c>
      <c r="C129" s="57">
        <f>C130+C131+C132+C133+C134</f>
        <v>338940.5</v>
      </c>
      <c r="D129" s="57">
        <f>D130+D131+D132+D133+D134</f>
        <v>335821.8</v>
      </c>
      <c r="E129" s="35">
        <f t="shared" si="25"/>
        <v>19.178138204637321</v>
      </c>
      <c r="F129" s="35">
        <f t="shared" ref="F129:F138" si="27">$D:$D/$C:$C*100</f>
        <v>99.07986800043075</v>
      </c>
      <c r="G129" s="57">
        <f>G130+G131+G132+G133+G134</f>
        <v>289483.60000000003</v>
      </c>
      <c r="H129" s="35">
        <f t="shared" ref="H129:H137" si="28">$D:$D/$G:$G*100</f>
        <v>116.00719349904449</v>
      </c>
      <c r="I129" s="57">
        <f>I130+I131+I132+I133+I134</f>
        <v>152166.29999999999</v>
      </c>
    </row>
    <row r="130" spans="1:9" x14ac:dyDescent="0.2">
      <c r="A130" s="10" t="s">
        <v>53</v>
      </c>
      <c r="B130" s="58">
        <v>665496.9</v>
      </c>
      <c r="C130" s="58">
        <v>133078.9</v>
      </c>
      <c r="D130" s="58">
        <v>133078.9</v>
      </c>
      <c r="E130" s="36">
        <f t="shared" si="25"/>
        <v>19.996922600240509</v>
      </c>
      <c r="F130" s="36">
        <f t="shared" si="27"/>
        <v>100</v>
      </c>
      <c r="G130" s="58">
        <v>121867.2</v>
      </c>
      <c r="H130" s="36">
        <f t="shared" si="28"/>
        <v>109.19993238541625</v>
      </c>
      <c r="I130" s="58">
        <v>60824.2</v>
      </c>
    </row>
    <row r="131" spans="1:9" x14ac:dyDescent="0.2">
      <c r="A131" s="10" t="s">
        <v>54</v>
      </c>
      <c r="B131" s="58">
        <v>809951.7</v>
      </c>
      <c r="C131" s="58">
        <v>147580</v>
      </c>
      <c r="D131" s="58">
        <v>147325.6</v>
      </c>
      <c r="E131" s="36">
        <f t="shared" si="25"/>
        <v>18.189430308004788</v>
      </c>
      <c r="F131" s="36">
        <f t="shared" si="27"/>
        <v>99.827618918552645</v>
      </c>
      <c r="G131" s="58">
        <v>128803.5</v>
      </c>
      <c r="H131" s="36">
        <f t="shared" si="28"/>
        <v>114.38012165818476</v>
      </c>
      <c r="I131" s="58">
        <v>67314.899999999994</v>
      </c>
    </row>
    <row r="132" spans="1:9" x14ac:dyDescent="0.2">
      <c r="A132" s="10" t="s">
        <v>107</v>
      </c>
      <c r="B132" s="58">
        <v>151720.29999999999</v>
      </c>
      <c r="C132" s="58">
        <v>36682</v>
      </c>
      <c r="D132" s="58">
        <v>36463.199999999997</v>
      </c>
      <c r="E132" s="36">
        <f t="shared" si="25"/>
        <v>24.033171566362576</v>
      </c>
      <c r="F132" s="36">
        <f t="shared" si="27"/>
        <v>99.403522163458916</v>
      </c>
      <c r="G132" s="58">
        <v>21859</v>
      </c>
      <c r="H132" s="36">
        <f t="shared" si="28"/>
        <v>166.81092456196532</v>
      </c>
      <c r="I132" s="58">
        <v>14704</v>
      </c>
    </row>
    <row r="133" spans="1:9" x14ac:dyDescent="0.2">
      <c r="A133" s="10" t="s">
        <v>55</v>
      </c>
      <c r="B133" s="58">
        <v>19398.3</v>
      </c>
      <c r="C133" s="58">
        <v>4594.1000000000004</v>
      </c>
      <c r="D133" s="58">
        <v>4594.1000000000004</v>
      </c>
      <c r="E133" s="36">
        <f t="shared" si="25"/>
        <v>23.683003149760548</v>
      </c>
      <c r="F133" s="36">
        <f t="shared" si="27"/>
        <v>100</v>
      </c>
      <c r="G133" s="58">
        <v>3425.2</v>
      </c>
      <c r="H133" s="36">
        <f t="shared" si="28"/>
        <v>134.12647436646037</v>
      </c>
      <c r="I133" s="58">
        <v>3095.6</v>
      </c>
    </row>
    <row r="134" spans="1:9" x14ac:dyDescent="0.2">
      <c r="A134" s="10" t="s">
        <v>56</v>
      </c>
      <c r="B134" s="58">
        <v>104498.5</v>
      </c>
      <c r="C134" s="58">
        <v>17005.5</v>
      </c>
      <c r="D134" s="40">
        <v>14360</v>
      </c>
      <c r="E134" s="36">
        <f t="shared" si="25"/>
        <v>13.741824045321223</v>
      </c>
      <c r="F134" s="36">
        <f t="shared" si="27"/>
        <v>84.443268354355936</v>
      </c>
      <c r="G134" s="40">
        <v>13528.7</v>
      </c>
      <c r="H134" s="36">
        <f t="shared" si="28"/>
        <v>106.14471456976648</v>
      </c>
      <c r="I134" s="40">
        <v>6227.6</v>
      </c>
    </row>
    <row r="135" spans="1:9" ht="28.5" customHeight="1" x14ac:dyDescent="0.2">
      <c r="A135" s="13" t="s">
        <v>57</v>
      </c>
      <c r="B135" s="57">
        <f>B136+B137</f>
        <v>173585.69999999998</v>
      </c>
      <c r="C135" s="57">
        <f>C136+C137</f>
        <v>43320.4</v>
      </c>
      <c r="D135" s="57">
        <f>D136+D137</f>
        <v>42712.5</v>
      </c>
      <c r="E135" s="35">
        <f t="shared" si="25"/>
        <v>24.606001531232124</v>
      </c>
      <c r="F135" s="35">
        <f t="shared" si="27"/>
        <v>98.596735025530691</v>
      </c>
      <c r="G135" s="57">
        <f>G136+G137</f>
        <v>28804.199999999997</v>
      </c>
      <c r="H135" s="35">
        <f t="shared" si="28"/>
        <v>148.28566667361011</v>
      </c>
      <c r="I135" s="57">
        <f>I136+I137</f>
        <v>20534.900000000001</v>
      </c>
    </row>
    <row r="136" spans="1:9" x14ac:dyDescent="0.2">
      <c r="A136" s="10" t="s">
        <v>58</v>
      </c>
      <c r="B136" s="58">
        <v>163559.79999999999</v>
      </c>
      <c r="C136" s="58">
        <v>41319.9</v>
      </c>
      <c r="D136" s="58">
        <v>40931.800000000003</v>
      </c>
      <c r="E136" s="36">
        <f t="shared" si="25"/>
        <v>25.025586971859838</v>
      </c>
      <c r="F136" s="36">
        <f t="shared" si="27"/>
        <v>99.060743128613581</v>
      </c>
      <c r="G136" s="58">
        <v>25851.1</v>
      </c>
      <c r="H136" s="36">
        <f t="shared" si="28"/>
        <v>158.3367825740491</v>
      </c>
      <c r="I136" s="58">
        <v>20093.2</v>
      </c>
    </row>
    <row r="137" spans="1:9" ht="25.5" x14ac:dyDescent="0.2">
      <c r="A137" s="10" t="s">
        <v>59</v>
      </c>
      <c r="B137" s="58">
        <v>10025.9</v>
      </c>
      <c r="C137" s="58">
        <v>2000.5</v>
      </c>
      <c r="D137" s="58">
        <v>1780.7</v>
      </c>
      <c r="E137" s="36">
        <f t="shared" si="25"/>
        <v>17.760999012557477</v>
      </c>
      <c r="F137" s="36">
        <f t="shared" si="27"/>
        <v>89.012746813296673</v>
      </c>
      <c r="G137" s="58">
        <v>2953.1</v>
      </c>
      <c r="H137" s="36">
        <f t="shared" si="28"/>
        <v>60.299346449493754</v>
      </c>
      <c r="I137" s="58">
        <v>441.7</v>
      </c>
    </row>
    <row r="138" spans="1:9" ht="18.75" customHeight="1" x14ac:dyDescent="0.2">
      <c r="A138" s="13" t="s">
        <v>60</v>
      </c>
      <c r="B138" s="57">
        <f>B139+B140+B141+B142</f>
        <v>112341.8</v>
      </c>
      <c r="C138" s="57">
        <f>C139+C140+C141+C142</f>
        <v>22635.5</v>
      </c>
      <c r="D138" s="57">
        <f>D139+D140+D141+D142</f>
        <v>17229.099999999999</v>
      </c>
      <c r="E138" s="35">
        <f t="shared" si="25"/>
        <v>15.336321832123037</v>
      </c>
      <c r="F138" s="35">
        <f t="shared" si="27"/>
        <v>76.115393960813762</v>
      </c>
      <c r="G138" s="57">
        <f>G139+G140+G141+G142</f>
        <v>24711.1</v>
      </c>
      <c r="H138" s="35">
        <v>0</v>
      </c>
      <c r="I138" s="57">
        <f>I139+I140+I141+I142</f>
        <v>8589.6999999999989</v>
      </c>
    </row>
    <row r="139" spans="1:9" x14ac:dyDescent="0.2">
      <c r="A139" s="10" t="s">
        <v>61</v>
      </c>
      <c r="B139" s="58">
        <v>5311.2</v>
      </c>
      <c r="C139" s="58">
        <v>885.2</v>
      </c>
      <c r="D139" s="58">
        <v>814.6</v>
      </c>
      <c r="E139" s="36">
        <f t="shared" si="25"/>
        <v>15.337400210875133</v>
      </c>
      <c r="F139" s="36">
        <v>0</v>
      </c>
      <c r="G139" s="58">
        <v>287.10000000000002</v>
      </c>
      <c r="H139" s="36">
        <f>$D:$D/$G:$G*100</f>
        <v>283.73389063044232</v>
      </c>
      <c r="I139" s="58">
        <v>407.3</v>
      </c>
    </row>
    <row r="140" spans="1:9" x14ac:dyDescent="0.2">
      <c r="A140" s="10" t="s">
        <v>62</v>
      </c>
      <c r="B140" s="58">
        <v>103428</v>
      </c>
      <c r="C140" s="58">
        <v>21119.7</v>
      </c>
      <c r="D140" s="58">
        <v>15880.9</v>
      </c>
      <c r="E140" s="36">
        <f t="shared" si="25"/>
        <v>15.354546157713578</v>
      </c>
      <c r="F140" s="36">
        <f>$D:$D/$C:$C*100</f>
        <v>75.194723409896909</v>
      </c>
      <c r="G140" s="58">
        <v>23728.799999999999</v>
      </c>
      <c r="H140" s="36">
        <f>$D:$D/$G:$G*100</f>
        <v>66.926688243821857</v>
      </c>
      <c r="I140" s="58">
        <v>8008.5</v>
      </c>
    </row>
    <row r="141" spans="1:9" x14ac:dyDescent="0.2">
      <c r="A141" s="10" t="s">
        <v>63</v>
      </c>
      <c r="B141" s="40">
        <v>3602.6</v>
      </c>
      <c r="C141" s="40">
        <v>630.6</v>
      </c>
      <c r="D141" s="40">
        <v>533.6</v>
      </c>
      <c r="E141" s="36">
        <f t="shared" si="25"/>
        <v>14.811525009715206</v>
      </c>
      <c r="F141" s="36">
        <f>$D:$D/$C:$C*100</f>
        <v>84.617824294322858</v>
      </c>
      <c r="G141" s="40">
        <v>695.2</v>
      </c>
      <c r="H141" s="36">
        <f>$D:$D/$G:$G*100</f>
        <v>76.754890678941308</v>
      </c>
      <c r="I141" s="40">
        <v>173.9</v>
      </c>
    </row>
    <row r="142" spans="1:9" x14ac:dyDescent="0.2">
      <c r="A142" s="10" t="s">
        <v>64</v>
      </c>
      <c r="B142" s="58">
        <v>0</v>
      </c>
      <c r="C142" s="58">
        <v>0</v>
      </c>
      <c r="D142" s="58">
        <v>0</v>
      </c>
      <c r="E142" s="36">
        <v>0</v>
      </c>
      <c r="F142" s="36">
        <v>0</v>
      </c>
      <c r="G142" s="58">
        <v>0</v>
      </c>
      <c r="H142" s="36">
        <v>0</v>
      </c>
      <c r="I142" s="58">
        <v>0</v>
      </c>
    </row>
    <row r="143" spans="1:9" ht="16.5" customHeight="1" x14ac:dyDescent="0.2">
      <c r="A143" s="13" t="s">
        <v>71</v>
      </c>
      <c r="B143" s="37">
        <f>B144+B145+B146+B147</f>
        <v>90999.700000000012</v>
      </c>
      <c r="C143" s="37">
        <f t="shared" ref="C143:D143" si="29">C144+C145+C146+C147</f>
        <v>19744.2</v>
      </c>
      <c r="D143" s="37">
        <f t="shared" si="29"/>
        <v>19586.7</v>
      </c>
      <c r="E143" s="35">
        <f>$D:$D/$B:$B*100</f>
        <v>21.523917111814654</v>
      </c>
      <c r="F143" s="35">
        <f>$D:$D/$C:$C*100</f>
        <v>99.202297383535424</v>
      </c>
      <c r="G143" s="37">
        <f t="shared" ref="G143" si="30">G144+G145+G146+G147</f>
        <v>12652.4</v>
      </c>
      <c r="H143" s="35">
        <f>$D:$D/$G:$G*100</f>
        <v>154.80620277575795</v>
      </c>
      <c r="I143" s="37">
        <f t="shared" ref="I143" si="31">I144+I145+I146+I147</f>
        <v>8070.9000000000005</v>
      </c>
    </row>
    <row r="144" spans="1:9" x14ac:dyDescent="0.2">
      <c r="A144" s="24" t="s">
        <v>72</v>
      </c>
      <c r="B144" s="40">
        <v>0</v>
      </c>
      <c r="C144" s="40">
        <v>0</v>
      </c>
      <c r="D144" s="40">
        <v>0</v>
      </c>
      <c r="E144" s="36">
        <v>0</v>
      </c>
      <c r="F144" s="36">
        <v>0</v>
      </c>
      <c r="G144" s="40">
        <v>9430.7000000000007</v>
      </c>
      <c r="H144" s="36">
        <f>$D:$D/$G:$G*100</f>
        <v>0</v>
      </c>
      <c r="I144" s="40">
        <v>0</v>
      </c>
    </row>
    <row r="145" spans="1:9" x14ac:dyDescent="0.2">
      <c r="A145" s="14" t="s">
        <v>73</v>
      </c>
      <c r="B145" s="40">
        <v>20916.7</v>
      </c>
      <c r="C145" s="40">
        <v>4749.3</v>
      </c>
      <c r="D145" s="40">
        <v>4679.5</v>
      </c>
      <c r="E145" s="36">
        <f>$D:$D/$B:$B*100</f>
        <v>22.372075901074258</v>
      </c>
      <c r="F145" s="36">
        <f>$D:$D/$C:$C*100</f>
        <v>98.53030972985492</v>
      </c>
      <c r="G145" s="40">
        <v>2390.9</v>
      </c>
      <c r="H145" s="36">
        <f>$D:$D/$G:$G*100</f>
        <v>195.72127650675478</v>
      </c>
      <c r="I145" s="40">
        <v>1947.6</v>
      </c>
    </row>
    <row r="146" spans="1:9" x14ac:dyDescent="0.2">
      <c r="A146" s="14" t="s">
        <v>157</v>
      </c>
      <c r="B146" s="40">
        <v>65029.4</v>
      </c>
      <c r="C146" s="40">
        <v>14013</v>
      </c>
      <c r="D146" s="40">
        <v>14013</v>
      </c>
      <c r="E146" s="36">
        <f>$D:$D/$B:$B*100</f>
        <v>21.548714888957917</v>
      </c>
      <c r="F146" s="36">
        <f>$D:$D/$C:$C*100</f>
        <v>100</v>
      </c>
      <c r="G146" s="40">
        <v>0</v>
      </c>
      <c r="H146" s="36">
        <v>0</v>
      </c>
      <c r="I146" s="40">
        <v>5760</v>
      </c>
    </row>
    <row r="147" spans="1:9" ht="24.75" customHeight="1" x14ac:dyDescent="0.2">
      <c r="A147" s="14" t="s">
        <v>82</v>
      </c>
      <c r="B147" s="40">
        <v>5053.6000000000004</v>
      </c>
      <c r="C147" s="40">
        <v>981.9</v>
      </c>
      <c r="D147" s="40">
        <v>894.2</v>
      </c>
      <c r="E147" s="36">
        <f>$D:$D/$B:$B*100</f>
        <v>17.694316922589838</v>
      </c>
      <c r="F147" s="36">
        <f>$D:$D/$C:$C*100</f>
        <v>91.068336897851111</v>
      </c>
      <c r="G147" s="40">
        <v>830.8</v>
      </c>
      <c r="H147" s="36">
        <f>$D:$D/$G:$G*100</f>
        <v>107.63119884448726</v>
      </c>
      <c r="I147" s="40">
        <v>363.3</v>
      </c>
    </row>
    <row r="148" spans="1:9" ht="25.5" x14ac:dyDescent="0.2">
      <c r="A148" s="15" t="s">
        <v>94</v>
      </c>
      <c r="B148" s="37">
        <f t="shared" ref="B148:H148" si="32">B149</f>
        <v>0</v>
      </c>
      <c r="C148" s="37">
        <f t="shared" si="32"/>
        <v>0</v>
      </c>
      <c r="D148" s="37">
        <f>D149</f>
        <v>0</v>
      </c>
      <c r="E148" s="37">
        <f t="shared" si="32"/>
        <v>0</v>
      </c>
      <c r="F148" s="37">
        <f t="shared" si="32"/>
        <v>0</v>
      </c>
      <c r="G148" s="37">
        <f t="shared" si="32"/>
        <v>0</v>
      </c>
      <c r="H148" s="40">
        <f t="shared" si="32"/>
        <v>0</v>
      </c>
      <c r="I148" s="37">
        <f>I149</f>
        <v>0</v>
      </c>
    </row>
    <row r="149" spans="1:9" ht="26.25" customHeight="1" x14ac:dyDescent="0.2">
      <c r="A149" s="14" t="s">
        <v>94</v>
      </c>
      <c r="B149" s="40">
        <v>0</v>
      </c>
      <c r="C149" s="40">
        <v>0</v>
      </c>
      <c r="D149" s="40">
        <v>0</v>
      </c>
      <c r="E149" s="36">
        <v>0</v>
      </c>
      <c r="F149" s="36">
        <v>0</v>
      </c>
      <c r="G149" s="58">
        <v>0</v>
      </c>
      <c r="H149" s="36">
        <v>0</v>
      </c>
      <c r="I149" s="40">
        <v>0</v>
      </c>
    </row>
    <row r="150" spans="1:9" ht="21" customHeight="1" x14ac:dyDescent="0.2">
      <c r="A150" s="23" t="s">
        <v>65</v>
      </c>
      <c r="B150" s="39">
        <f>B104+B113+B114+B115+B121+B126+B129+B135+B138+B143+B148</f>
        <v>4352206.0000000009</v>
      </c>
      <c r="C150" s="39">
        <f>C104+C113+C114+C115+C121+C126+C129+C135+C138+C143+C148</f>
        <v>1644432.2</v>
      </c>
      <c r="D150" s="39">
        <f>D104+D113+D114+D115+D121+D126+D129+D135+D138+D143+D148</f>
        <v>708249.79999999993</v>
      </c>
      <c r="E150" s="38">
        <f>$D:$D/$B:$B*100</f>
        <v>16.273351950711888</v>
      </c>
      <c r="F150" s="38">
        <f>$D:$D/$C:$C*100</f>
        <v>43.069565288249642</v>
      </c>
      <c r="G150" s="39">
        <f>G104+G113+G114+G115+G121+G126+G129+G135+G138+G143+G148</f>
        <v>1146535.3999999999</v>
      </c>
      <c r="H150" s="46">
        <f>$D:$D/$G:$G*100</f>
        <v>61.77304250701723</v>
      </c>
      <c r="I150" s="39">
        <f>I104+I113+I114+I115+I121+I126+I129+I135+I138+I143+I148</f>
        <v>399812.3</v>
      </c>
    </row>
    <row r="151" spans="1:9" ht="24" customHeight="1" x14ac:dyDescent="0.2">
      <c r="A151" s="16" t="s">
        <v>66</v>
      </c>
      <c r="B151" s="39">
        <f>B102-B150</f>
        <v>-815477.80000000075</v>
      </c>
      <c r="C151" s="39">
        <f>C102-C150</f>
        <v>-852193.79999999993</v>
      </c>
      <c r="D151" s="39">
        <f>D102-D150</f>
        <v>-29156.499999999884</v>
      </c>
      <c r="E151" s="39"/>
      <c r="F151" s="39"/>
      <c r="G151" s="39">
        <f>G102-G150</f>
        <v>126716.90000000014</v>
      </c>
      <c r="H151" s="47"/>
      <c r="I151" s="39">
        <f>I102-I150</f>
        <v>-28508.5</v>
      </c>
    </row>
    <row r="152" spans="1:9" ht="30" customHeight="1" x14ac:dyDescent="0.2">
      <c r="A152" s="3" t="s">
        <v>67</v>
      </c>
      <c r="B152" s="40" t="s">
        <v>160</v>
      </c>
      <c r="C152" s="40"/>
      <c r="D152" s="40" t="s">
        <v>165</v>
      </c>
      <c r="E152" s="40"/>
      <c r="F152" s="40"/>
      <c r="G152" s="40"/>
      <c r="H152" s="40"/>
      <c r="I152" s="40"/>
    </row>
    <row r="153" spans="1:9" ht="17.25" customHeight="1" x14ac:dyDescent="0.25">
      <c r="A153" s="7" t="s">
        <v>68</v>
      </c>
      <c r="B153" s="37">
        <f>SUM(B155,B156)</f>
        <v>818055</v>
      </c>
      <c r="C153" s="40"/>
      <c r="D153" s="37">
        <f>SUM(D155,D156)</f>
        <v>790091.5</v>
      </c>
      <c r="E153" s="40"/>
      <c r="F153" s="40"/>
      <c r="G153" s="62"/>
      <c r="H153" s="48"/>
      <c r="I153" s="37">
        <f>SUM(I155,I156)</f>
        <v>-27315.5</v>
      </c>
    </row>
    <row r="154" spans="1:9" x14ac:dyDescent="0.2">
      <c r="A154" s="3" t="s">
        <v>7</v>
      </c>
      <c r="B154" s="40"/>
      <c r="C154" s="40"/>
      <c r="D154" s="40"/>
      <c r="E154" s="40"/>
      <c r="F154" s="40"/>
      <c r="G154" s="40"/>
      <c r="H154" s="48"/>
      <c r="I154" s="40"/>
    </row>
    <row r="155" spans="1:9" ht="18" customHeight="1" x14ac:dyDescent="0.2">
      <c r="A155" s="8" t="s">
        <v>69</v>
      </c>
      <c r="B155" s="40">
        <v>762231.5</v>
      </c>
      <c r="C155" s="40"/>
      <c r="D155" s="40">
        <f>697944.6+1193</f>
        <v>699137.6</v>
      </c>
      <c r="E155" s="40"/>
      <c r="F155" s="40"/>
      <c r="G155" s="40"/>
      <c r="H155" s="48"/>
      <c r="I155" s="40">
        <v>-41836.1</v>
      </c>
    </row>
    <row r="156" spans="1:9" x14ac:dyDescent="0.2">
      <c r="A156" s="3" t="s">
        <v>70</v>
      </c>
      <c r="B156" s="40">
        <v>55823.5</v>
      </c>
      <c r="C156" s="40"/>
      <c r="D156" s="40">
        <v>90953.9</v>
      </c>
      <c r="E156" s="40"/>
      <c r="F156" s="40"/>
      <c r="G156" s="40"/>
      <c r="H156" s="48"/>
      <c r="I156" s="40">
        <v>14520.6</v>
      </c>
    </row>
    <row r="157" spans="1:9" hidden="1" x14ac:dyDescent="0.2">
      <c r="A157" s="4" t="s">
        <v>92</v>
      </c>
      <c r="B157" s="41"/>
      <c r="C157" s="41"/>
      <c r="D157" s="41"/>
      <c r="E157" s="41"/>
      <c r="F157" s="41"/>
      <c r="G157" s="41"/>
      <c r="H157" s="49"/>
      <c r="I157" s="41"/>
    </row>
    <row r="158" spans="1:9" ht="12" customHeight="1" x14ac:dyDescent="0.25">
      <c r="A158" s="17"/>
    </row>
    <row r="159" spans="1:9" hidden="1" x14ac:dyDescent="0.25">
      <c r="A159" s="18"/>
      <c r="B159" s="63"/>
    </row>
    <row r="160" spans="1:9" ht="31.5" hidden="1" x14ac:dyDescent="0.25">
      <c r="A160" s="19" t="s">
        <v>100</v>
      </c>
      <c r="B160" s="43"/>
      <c r="C160" s="43"/>
      <c r="D160" s="43"/>
      <c r="E160" s="43"/>
      <c r="F160" s="43"/>
      <c r="G160" s="43"/>
      <c r="H160" s="43" t="s">
        <v>89</v>
      </c>
      <c r="I160" s="43"/>
    </row>
    <row r="161" spans="1:9" x14ac:dyDescent="0.25">
      <c r="A161" s="18"/>
      <c r="B161" s="43"/>
      <c r="C161" s="43"/>
      <c r="D161" s="43"/>
      <c r="E161" s="43"/>
      <c r="F161" s="43"/>
      <c r="G161" s="43"/>
      <c r="H161" s="43"/>
      <c r="I161" s="43"/>
    </row>
    <row r="163" spans="1:9" x14ac:dyDescent="0.25">
      <c r="A163" s="21" t="s">
        <v>93</v>
      </c>
    </row>
  </sheetData>
  <mergeCells count="14">
    <mergeCell ref="A103:I103"/>
    <mergeCell ref="A1:H1"/>
    <mergeCell ref="A2:H2"/>
    <mergeCell ref="A3:H3"/>
    <mergeCell ref="A6:I6"/>
    <mergeCell ref="H9:H10"/>
    <mergeCell ref="I9:I10"/>
    <mergeCell ref="G9:G10"/>
    <mergeCell ref="F9:F10"/>
    <mergeCell ref="A9:A10"/>
    <mergeCell ref="B9:B10"/>
    <mergeCell ref="C9:C10"/>
    <mergeCell ref="D9:D10"/>
    <mergeCell ref="E9:E10"/>
  </mergeCells>
  <phoneticPr fontId="0" type="noConversion"/>
  <pageMargins left="0.39370078740157483" right="0.15748031496062992" top="0.19685039370078741" bottom="0.19685039370078741" header="0.35433070866141736" footer="0.2755905511811023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GORFO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Храменкова</dc:creator>
  <cp:lastModifiedBy>gorfo1</cp:lastModifiedBy>
  <cp:lastPrinted>2024-04-04T06:13:03Z</cp:lastPrinted>
  <dcterms:created xsi:type="dcterms:W3CDTF">2010-09-10T01:16:58Z</dcterms:created>
  <dcterms:modified xsi:type="dcterms:W3CDTF">2024-04-16T03:31:36Z</dcterms:modified>
</cp:coreProperties>
</file>