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6.06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F143" i="1" l="1"/>
  <c r="F132" i="1"/>
  <c r="F131" i="1"/>
  <c r="F121" i="1"/>
  <c r="F124" i="1"/>
  <c r="F123" i="1"/>
  <c r="F105" i="1"/>
  <c r="F101" i="1"/>
  <c r="F99" i="1"/>
  <c r="I90" i="1"/>
  <c r="I63" i="1"/>
  <c r="D63" i="1"/>
  <c r="F90" i="1"/>
  <c r="E90" i="1"/>
  <c r="E92" i="1"/>
  <c r="F92" i="1"/>
  <c r="F94" i="1"/>
  <c r="F93" i="1"/>
  <c r="E94" i="1"/>
  <c r="E93" i="1"/>
  <c r="G92" i="1"/>
  <c r="I92" i="1"/>
  <c r="F66" i="1"/>
  <c r="F17" i="1"/>
  <c r="F16" i="1"/>
  <c r="F15" i="1"/>
  <c r="F12" i="1"/>
  <c r="H17" i="1"/>
  <c r="H16" i="1"/>
  <c r="G90" i="1" l="1"/>
  <c r="C59" i="1" l="1"/>
  <c r="E11" i="1"/>
  <c r="H91" i="1" l="1"/>
  <c r="C92" i="1"/>
  <c r="C90" i="1" s="1"/>
  <c r="D92" i="1"/>
  <c r="D90" i="1" s="1"/>
  <c r="B92" i="1"/>
  <c r="B90" i="1" s="1"/>
  <c r="E105" i="1" l="1"/>
  <c r="E85" i="1"/>
  <c r="E83" i="1"/>
  <c r="D59" i="1" l="1"/>
  <c r="I59" i="1"/>
  <c r="I9" i="1" l="1"/>
  <c r="G9" i="1"/>
  <c r="I57" i="1" l="1"/>
  <c r="I95" i="1" s="1"/>
  <c r="G59" i="1"/>
  <c r="H59" i="1" s="1"/>
  <c r="D57" i="1"/>
  <c r="C57" i="1"/>
  <c r="F59" i="1"/>
  <c r="B59" i="1"/>
  <c r="H53" i="1"/>
  <c r="C9" i="1"/>
  <c r="G57" i="1" l="1"/>
  <c r="E59" i="1"/>
  <c r="H52" i="1"/>
  <c r="H71" i="1"/>
  <c r="H99" i="1"/>
  <c r="H101" i="1"/>
  <c r="H124" i="1"/>
  <c r="H123" i="1"/>
  <c r="H127" i="1"/>
  <c r="H126" i="1"/>
  <c r="H145" i="1"/>
  <c r="H144" i="1"/>
  <c r="H143" i="1"/>
  <c r="D157" i="1" l="1"/>
  <c r="B157" i="1"/>
  <c r="E127" i="1" l="1"/>
  <c r="E126" i="1"/>
  <c r="H90" i="1"/>
  <c r="H83" i="1" l="1"/>
  <c r="H51" i="1"/>
  <c r="E17" i="1" l="1"/>
  <c r="E16" i="1"/>
  <c r="E20" i="1" l="1"/>
  <c r="F150" i="1" l="1"/>
  <c r="E150" i="1"/>
  <c r="I147" i="1" l="1"/>
  <c r="G147" i="1"/>
  <c r="C147" i="1"/>
  <c r="D147" i="1"/>
  <c r="B147" i="1"/>
  <c r="D33" i="1" l="1"/>
  <c r="C44" i="1" l="1"/>
  <c r="D44" i="1"/>
  <c r="G44" i="1"/>
  <c r="I44" i="1"/>
  <c r="B44" i="1"/>
  <c r="G63" i="1"/>
  <c r="H44" i="1" l="1"/>
  <c r="F44" i="1"/>
  <c r="E44" i="1"/>
  <c r="I157" i="1" l="1"/>
  <c r="D9" i="1" l="1"/>
  <c r="B9" i="1"/>
  <c r="H15" i="1" l="1"/>
  <c r="E15" i="1"/>
  <c r="I152" i="1" l="1"/>
  <c r="I142" i="1"/>
  <c r="I139" i="1"/>
  <c r="I133" i="1"/>
  <c r="I130" i="1"/>
  <c r="I125" i="1"/>
  <c r="I119" i="1"/>
  <c r="I108" i="1"/>
  <c r="I97" i="1"/>
  <c r="I96" i="1" s="1"/>
  <c r="I41" i="1"/>
  <c r="I36" i="1"/>
  <c r="I33" i="1"/>
  <c r="I31" i="1" s="1"/>
  <c r="I24" i="1"/>
  <c r="I23" i="1" s="1"/>
  <c r="I18" i="1"/>
  <c r="I7" i="1"/>
  <c r="E51" i="1"/>
  <c r="F51" i="1"/>
  <c r="I154" i="1" l="1"/>
  <c r="I106" i="1"/>
  <c r="F52" i="1"/>
  <c r="H40" i="1"/>
  <c r="I155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B57" i="1" l="1"/>
  <c r="G119" i="1" l="1"/>
  <c r="C119" i="1"/>
  <c r="D119" i="1"/>
  <c r="B119" i="1"/>
  <c r="G24" i="1"/>
  <c r="D24" i="1"/>
  <c r="D23" i="1" s="1"/>
  <c r="G130" i="1" l="1"/>
  <c r="H26" i="1" l="1"/>
  <c r="H25" i="1"/>
  <c r="F129" i="1" l="1"/>
  <c r="E29" i="1"/>
  <c r="B108" i="1" l="1"/>
  <c r="C108" i="1"/>
  <c r="D108" i="1"/>
  <c r="G108" i="1"/>
  <c r="E129" i="1" l="1"/>
  <c r="F78" i="1" l="1"/>
  <c r="F26" i="1" l="1"/>
  <c r="E26" i="1"/>
  <c r="H151" i="1"/>
  <c r="H149" i="1"/>
  <c r="H122" i="1"/>
  <c r="H118" i="1"/>
  <c r="H117" i="1"/>
  <c r="H30" i="1"/>
  <c r="E66" i="1"/>
  <c r="F30" i="1"/>
  <c r="G36" i="1" l="1"/>
  <c r="D36" i="1"/>
  <c r="B36" i="1"/>
  <c r="H46" i="1"/>
  <c r="E39" i="1"/>
  <c r="H86" i="1" l="1"/>
  <c r="H78" i="1"/>
  <c r="H77" i="1"/>
  <c r="H76" i="1"/>
  <c r="H72" i="1"/>
  <c r="H66" i="1"/>
  <c r="H65" i="1"/>
  <c r="H64" i="1"/>
  <c r="F64" i="1" l="1"/>
  <c r="G23" i="1"/>
  <c r="E30" i="1"/>
  <c r="H119" i="1" l="1"/>
  <c r="B24" i="1"/>
  <c r="B23" i="1" s="1"/>
  <c r="H28" i="1"/>
  <c r="H14" i="1"/>
  <c r="F14" i="1"/>
  <c r="E14" i="1"/>
  <c r="H24" i="1" l="1"/>
  <c r="E24" i="1"/>
  <c r="F24" i="1"/>
  <c r="D142" i="1"/>
  <c r="C142" i="1"/>
  <c r="B142" i="1"/>
  <c r="G142" i="1"/>
  <c r="F23" i="1" l="1"/>
  <c r="E23" i="1"/>
  <c r="H23" i="1"/>
  <c r="E115" i="1"/>
  <c r="E112" i="1"/>
  <c r="H104" i="1"/>
  <c r="F83" i="1"/>
  <c r="F76" i="1"/>
  <c r="F72" i="1"/>
  <c r="E64" i="1"/>
  <c r="E110" i="1" l="1"/>
  <c r="H11" i="1" l="1"/>
  <c r="E79" i="1" l="1"/>
  <c r="B63" i="1"/>
  <c r="E76" i="1"/>
  <c r="C130" i="1"/>
  <c r="F130" i="1" s="1"/>
  <c r="D130" i="1"/>
  <c r="B130" i="1"/>
  <c r="E131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D96" i="1" s="1"/>
  <c r="G97" i="1"/>
  <c r="G96" i="1" s="1"/>
  <c r="E98" i="1"/>
  <c r="F98" i="1"/>
  <c r="H98" i="1"/>
  <c r="E99" i="1"/>
  <c r="E100" i="1"/>
  <c r="F100" i="1"/>
  <c r="H100" i="1"/>
  <c r="E101" i="1"/>
  <c r="H105" i="1"/>
  <c r="E109" i="1"/>
  <c r="F109" i="1"/>
  <c r="H109" i="1"/>
  <c r="F110" i="1"/>
  <c r="H110" i="1"/>
  <c r="E111" i="1"/>
  <c r="F111" i="1"/>
  <c r="H111" i="1"/>
  <c r="E113" i="1"/>
  <c r="F113" i="1"/>
  <c r="H113" i="1"/>
  <c r="E116" i="1"/>
  <c r="F116" i="1"/>
  <c r="H116" i="1"/>
  <c r="E117" i="1"/>
  <c r="F117" i="1"/>
  <c r="E118" i="1"/>
  <c r="F118" i="1"/>
  <c r="E122" i="1"/>
  <c r="F122" i="1"/>
  <c r="E123" i="1"/>
  <c r="E124" i="1"/>
  <c r="B125" i="1"/>
  <c r="C125" i="1"/>
  <c r="D125" i="1"/>
  <c r="G125" i="1"/>
  <c r="F126" i="1"/>
  <c r="F127" i="1"/>
  <c r="E128" i="1"/>
  <c r="F128" i="1"/>
  <c r="H128" i="1"/>
  <c r="E132" i="1"/>
  <c r="B133" i="1"/>
  <c r="C133" i="1"/>
  <c r="D133" i="1"/>
  <c r="G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B139" i="1"/>
  <c r="C139" i="1"/>
  <c r="D139" i="1"/>
  <c r="G139" i="1"/>
  <c r="E140" i="1"/>
  <c r="F140" i="1"/>
  <c r="H140" i="1"/>
  <c r="E141" i="1"/>
  <c r="F141" i="1"/>
  <c r="H141" i="1"/>
  <c r="E143" i="1"/>
  <c r="E144" i="1"/>
  <c r="F144" i="1"/>
  <c r="E145" i="1"/>
  <c r="F145" i="1"/>
  <c r="H148" i="1"/>
  <c r="E149" i="1"/>
  <c r="F149" i="1"/>
  <c r="E151" i="1"/>
  <c r="F151" i="1"/>
  <c r="B152" i="1"/>
  <c r="C152" i="1"/>
  <c r="D152" i="1"/>
  <c r="E152" i="1"/>
  <c r="F152" i="1"/>
  <c r="G152" i="1"/>
  <c r="H152" i="1"/>
  <c r="D95" i="1" l="1"/>
  <c r="D106" i="1" s="1"/>
  <c r="G95" i="1"/>
  <c r="G106" i="1" s="1"/>
  <c r="B95" i="1"/>
  <c r="B106" i="1" s="1"/>
  <c r="E31" i="1"/>
  <c r="F31" i="1"/>
  <c r="F33" i="1"/>
  <c r="H31" i="1"/>
  <c r="H63" i="1"/>
  <c r="E108" i="1"/>
  <c r="E57" i="1"/>
  <c r="H36" i="1"/>
  <c r="E9" i="1"/>
  <c r="E147" i="1"/>
  <c r="E142" i="1"/>
  <c r="F125" i="1"/>
  <c r="G154" i="1"/>
  <c r="F147" i="1"/>
  <c r="F142" i="1"/>
  <c r="H133" i="1"/>
  <c r="H147" i="1"/>
  <c r="C154" i="1"/>
  <c r="E119" i="1"/>
  <c r="F96" i="1"/>
  <c r="H57" i="1"/>
  <c r="B154" i="1"/>
  <c r="H7" i="1"/>
  <c r="F57" i="1"/>
  <c r="F133" i="1"/>
  <c r="E125" i="1"/>
  <c r="E97" i="1"/>
  <c r="E36" i="1"/>
  <c r="E133" i="1"/>
  <c r="F97" i="1"/>
  <c r="E139" i="1"/>
  <c r="E130" i="1"/>
  <c r="D154" i="1"/>
  <c r="E33" i="1"/>
  <c r="F36" i="1"/>
  <c r="H33" i="1"/>
  <c r="F18" i="1"/>
  <c r="F9" i="1"/>
  <c r="E7" i="1"/>
  <c r="H9" i="1"/>
  <c r="H96" i="1"/>
  <c r="F7" i="1"/>
  <c r="H108" i="1"/>
  <c r="F119" i="1"/>
  <c r="F63" i="1"/>
  <c r="E18" i="1"/>
  <c r="F139" i="1"/>
  <c r="H139" i="1"/>
  <c r="H125" i="1"/>
  <c r="E63" i="1"/>
  <c r="F108" i="1"/>
  <c r="E96" i="1"/>
  <c r="H97" i="1"/>
  <c r="H18" i="1"/>
  <c r="D155" i="1" l="1"/>
  <c r="C106" i="1"/>
  <c r="C155" i="1" s="1"/>
  <c r="G155" i="1"/>
  <c r="E154" i="1"/>
  <c r="F154" i="1"/>
  <c r="H154" i="1"/>
  <c r="B155" i="1"/>
  <c r="H95" i="1"/>
  <c r="E95" i="1"/>
  <c r="F95" i="1" l="1"/>
  <c r="H106" i="1"/>
  <c r="E106" i="1"/>
  <c r="F106" i="1"/>
</calcChain>
</file>

<file path=xl/sharedStrings.xml><?xml version="1.0" encoding="utf-8"?>
<sst xmlns="http://schemas.openxmlformats.org/spreadsheetml/2006/main" count="172" uniqueCount="170">
  <si>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</si>
  <si>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</si>
  <si>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</si>
  <si>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</si>
  <si>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</si>
  <si>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</si>
  <si>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</si>
  <si>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</si>
  <si>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</si>
  <si>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</si>
  <si>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</si>
  <si>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</si>
  <si>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</si>
  <si>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</si>
  <si>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</si>
  <si>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</si>
  <si>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</si>
  <si>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</si>
  <si>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</si>
  <si>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</si>
  <si>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</si>
  <si>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</si>
  <si>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</si>
  <si>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</si>
  <si>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</si>
  <si>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</si>
  <si>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</si>
  <si>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</si>
  <si>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</si>
  <si>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</si>
  <si>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</si>
  <si>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</si>
  <si>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</si>
  <si>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</si>
  <si>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</si>
  <si>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</si>
  <si>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</si>
  <si>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</si>
  <si>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</si>
  <si>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</si>
  <si>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</si>
  <si>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</si>
  <si>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</si>
  <si>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</si>
  <si>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</si>
  <si>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</si>
  <si>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</si>
  <si>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</si>
  <si>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</si>
  <si>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</si>
  <si>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</si>
  <si>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</si>
  <si>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</si>
  <si>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</si>
  <si>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</si>
  <si>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</si>
  <si>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</si>
  <si>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</si>
  <si>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</si>
  <si>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</si>
  <si>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</si>
  <si>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</si>
  <si>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</si>
  <si>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</si>
  <si>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</si>
  <si>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</si>
  <si>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</si>
  <si>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</si>
  <si>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</si>
  <si>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</si>
  <si>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</si>
  <si>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</si>
  <si>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</si>
  <si>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</si>
  <si>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</si>
  <si>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</si>
  <si>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</si>
  <si>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</si>
  <si>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</si>
  <si>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</si>
  <si>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</si>
  <si>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</si>
  <si>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</si>
  <si>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</si>
  <si>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</si>
  <si>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</si>
  <si>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</si>
  <si>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</si>
  <si>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</si>
  <si>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</si>
  <si>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</si>
  <si>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</si>
  <si>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</si>
  <si>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</si>
  <si>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</si>
  <si>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</si>
  <si>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</si>
  <si>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</si>
  <si>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</si>
  <si>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</si>
  <si>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</si>
  <si>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</si>
  <si>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</si>
  <si>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</si>
  <si>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</si>
  <si>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</si>
  <si>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</si>
  <si>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</si>
  <si>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</si>
  <si>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</si>
  <si>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</si>
  <si>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</si>
  <si>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</si>
  <si>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</si>
  <si>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</si>
  <si>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</si>
  <si>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</si>
  <si>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</si>
  <si>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</si>
  <si>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</si>
  <si>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</si>
  <si>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</si>
  <si>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</si>
  <si>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</si>
  <si>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</si>
  <si>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</si>
  <si>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</si>
  <si>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</si>
  <si>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</si>
  <si>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</si>
  <si>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</si>
  <si>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</si>
  <si>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</si>
  <si>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</si>
  <si>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</si>
  <si>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</si>
  <si>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</si>
  <si>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</si>
  <si>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</si>
  <si>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</si>
  <si>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</si>
  <si>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</si>
  <si>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</si>
  <si>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</si>
  <si>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</si>
  <si>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</si>
  <si>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</si>
  <si>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</si>
  <si>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</si>
  <si>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</si>
  <si>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</si>
  <si>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</si>
  <si>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</si>
  <si>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</si>
  <si>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</si>
  <si>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</si>
  <si>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</si>
  <si>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</si>
  <si>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</si>
  <si>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</si>
  <si>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</si>
  <si>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</si>
  <si>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</si>
  <si>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</si>
  <si>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</si>
  <si>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</si>
  <si>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</si>
  <si>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на 01 июня 2024 года</t>
  </si>
  <si>
    <t>План за 5 месяцев 2024г.</t>
  </si>
  <si>
    <t>На 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</si>
</sst>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2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abSelected="1" zoomScaleNormal="100" workbookViewId="0">
      <selection activeCell="K158" sqref="K158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57"/>
    </row>
    <row r="2" spans="1:16" ht="19.5" customHeight="1" x14ac:dyDescent="0.25">
      <c r="A2" s="69" t="s">
        <v>167</v>
      </c>
      <c r="B2" s="69"/>
      <c r="C2" s="69"/>
      <c r="D2" s="69"/>
      <c r="E2" s="69"/>
      <c r="F2" s="69"/>
      <c r="G2" s="69"/>
      <c r="H2" s="69"/>
      <c r="I2" s="58"/>
    </row>
    <row r="3" spans="1:16" ht="5.25" hidden="1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59"/>
    </row>
    <row r="4" spans="1:16" ht="70.5" customHeight="1" thickBot="1" x14ac:dyDescent="0.25">
      <c r="A4" s="28" t="s">
        <v>2</v>
      </c>
      <c r="B4" s="33" t="s">
        <v>3</v>
      </c>
      <c r="C4" s="33" t="s">
        <v>168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60">
        <v>9</v>
      </c>
    </row>
    <row r="6" spans="1:16" ht="24.75" customHeight="1" x14ac:dyDescent="0.2">
      <c r="A6" s="71" t="s">
        <v>4</v>
      </c>
      <c r="B6" s="72"/>
      <c r="C6" s="72"/>
      <c r="D6" s="72"/>
      <c r="E6" s="72"/>
      <c r="F6" s="72"/>
      <c r="G6" s="72"/>
      <c r="H6" s="72"/>
      <c r="I6" s="73"/>
    </row>
    <row r="7" spans="1:16" ht="14.25" x14ac:dyDescent="0.2">
      <c r="A7" s="5" t="s">
        <v>5</v>
      </c>
      <c r="B7" s="35">
        <f>B8+B9</f>
        <v>533199.6</v>
      </c>
      <c r="C7" s="35">
        <f>C8+C9</f>
        <v>183645.00000000003</v>
      </c>
      <c r="D7" s="35">
        <f>D8+D9</f>
        <v>174199.80000000002</v>
      </c>
      <c r="E7" s="35">
        <f>$D:$D/$B:$B*100</f>
        <v>32.670654666657668</v>
      </c>
      <c r="F7" s="35">
        <f>$D:$D/$C:$C*100</f>
        <v>94.856816139835004</v>
      </c>
      <c r="G7" s="35">
        <f>G8+G9</f>
        <v>149619</v>
      </c>
      <c r="H7" s="35">
        <f>$D:$D/$G:$G*100</f>
        <v>116.42892948088146</v>
      </c>
      <c r="I7" s="35">
        <f>I8+I9</f>
        <v>54943.399999999994</v>
      </c>
    </row>
    <row r="8" spans="1:16" ht="25.5" x14ac:dyDescent="0.2">
      <c r="A8" s="55" t="s">
        <v>6</v>
      </c>
      <c r="B8" s="37">
        <v>16938</v>
      </c>
      <c r="C8" s="37">
        <v>10088</v>
      </c>
      <c r="D8" s="37">
        <v>5140.8999999999996</v>
      </c>
      <c r="E8" s="35">
        <f>$D:$D/$B:$B*100</f>
        <v>30.351281142992086</v>
      </c>
      <c r="F8" s="35">
        <f>$D:$D/$C:$C*100</f>
        <v>50.960547184773986</v>
      </c>
      <c r="G8" s="37">
        <v>7162.6</v>
      </c>
      <c r="H8" s="35">
        <f>$D:$D/$G:$G*100</f>
        <v>71.774216066791382</v>
      </c>
      <c r="I8" s="37">
        <v>2311.1</v>
      </c>
    </row>
    <row r="9" spans="1:16" ht="12.75" customHeight="1" x14ac:dyDescent="0.2">
      <c r="A9" s="79" t="s">
        <v>78</v>
      </c>
      <c r="B9" s="76">
        <f>B11+B12+B13+B14+B15+B16+B17</f>
        <v>516261.6</v>
      </c>
      <c r="C9" s="76">
        <f>C11+C12+C13+C14+C15+C16+C17</f>
        <v>173557.00000000003</v>
      </c>
      <c r="D9" s="76">
        <f>D11+D12+D13+D14+D15+D16+D17</f>
        <v>169058.90000000002</v>
      </c>
      <c r="E9" s="74">
        <f>$D:$D/$B:$B*100</f>
        <v>32.746750872038518</v>
      </c>
      <c r="F9" s="76">
        <f>$D:$D/$C:$C*100</f>
        <v>97.408286614772095</v>
      </c>
      <c r="G9" s="76">
        <f>G11+G12+G13+G14+G15+G16+G17</f>
        <v>142456.4</v>
      </c>
      <c r="H9" s="74">
        <f>$D:$D/$G:$G*100</f>
        <v>118.67413468261168</v>
      </c>
      <c r="I9" s="76">
        <f>I11+I12+I13+I14+I15+I16+I17</f>
        <v>52632.299999999996</v>
      </c>
      <c r="N9" s="31"/>
      <c r="O9" s="31"/>
      <c r="P9" s="31"/>
    </row>
    <row r="10" spans="1:16" ht="12.75" customHeight="1" x14ac:dyDescent="0.2">
      <c r="A10" s="80"/>
      <c r="B10" s="77"/>
      <c r="C10" s="77"/>
      <c r="D10" s="77"/>
      <c r="E10" s="75"/>
      <c r="F10" s="78"/>
      <c r="G10" s="77"/>
      <c r="H10" s="75"/>
      <c r="I10" s="77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165249.1</v>
      </c>
      <c r="D11" s="40">
        <v>160143</v>
      </c>
      <c r="E11" s="36">
        <f t="shared" ref="E11:E26" si="0">$D:$D/$B:$B*100</f>
        <v>32.208691678652016</v>
      </c>
      <c r="F11" s="36">
        <f t="shared" ref="F11:F17" si="1">$D:$D/$C:$C*100</f>
        <v>96.910058814238624</v>
      </c>
      <c r="G11" s="40">
        <v>137774.9</v>
      </c>
      <c r="H11" s="36">
        <f t="shared" ref="H11:H17" si="2">$D:$D/$G:$G*100</f>
        <v>116.23525039756879</v>
      </c>
      <c r="I11" s="40">
        <v>49801.1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898.1</v>
      </c>
      <c r="D12" s="40">
        <v>982.6</v>
      </c>
      <c r="E12" s="36">
        <f t="shared" si="0"/>
        <v>48.810292583577571</v>
      </c>
      <c r="F12" s="36">
        <f t="shared" si="1"/>
        <v>109.40875180937535</v>
      </c>
      <c r="G12" s="40">
        <v>398</v>
      </c>
      <c r="H12" s="36">
        <f t="shared" si="2"/>
        <v>246.88442211055275</v>
      </c>
      <c r="I12" s="40">
        <v>446.2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960</v>
      </c>
      <c r="D13" s="40">
        <v>1069.7</v>
      </c>
      <c r="E13" s="36">
        <f t="shared" si="0"/>
        <v>24.108631958530541</v>
      </c>
      <c r="F13" s="36">
        <f t="shared" si="1"/>
        <v>111.42708333333333</v>
      </c>
      <c r="G13" s="40">
        <v>-209.1</v>
      </c>
      <c r="H13" s="36">
        <f t="shared" si="2"/>
        <v>-511.57340985174562</v>
      </c>
      <c r="I13" s="40">
        <v>212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5010.1000000000004</v>
      </c>
      <c r="D14" s="40">
        <v>5335.4</v>
      </c>
      <c r="E14" s="36">
        <f t="shared" si="0"/>
        <v>60.218281960700217</v>
      </c>
      <c r="F14" s="36">
        <f t="shared" si="1"/>
        <v>106.49288437356539</v>
      </c>
      <c r="G14" s="40">
        <v>3349.7</v>
      </c>
      <c r="H14" s="36">
        <f t="shared" si="2"/>
        <v>159.27993551661345</v>
      </c>
      <c r="I14" s="40">
        <v>1789.7</v>
      </c>
    </row>
    <row r="15" spans="1:16" ht="48.75" customHeight="1" x14ac:dyDescent="0.2">
      <c r="A15" s="25" t="s">
        <v>132</v>
      </c>
      <c r="B15" s="40">
        <v>1649.7</v>
      </c>
      <c r="C15" s="40">
        <v>639.70000000000005</v>
      </c>
      <c r="D15" s="40">
        <v>618.70000000000005</v>
      </c>
      <c r="E15" s="36">
        <f t="shared" si="0"/>
        <v>37.503788567618358</v>
      </c>
      <c r="F15" s="36">
        <f t="shared" si="1"/>
        <v>96.717211192746603</v>
      </c>
      <c r="G15" s="40">
        <v>390.4</v>
      </c>
      <c r="H15" s="36">
        <f t="shared" si="2"/>
        <v>158.4784836065574</v>
      </c>
      <c r="I15" s="40">
        <v>-1.1000000000000001</v>
      </c>
    </row>
    <row r="16" spans="1:16" ht="60" customHeight="1" x14ac:dyDescent="0.2">
      <c r="A16" s="25" t="s">
        <v>153</v>
      </c>
      <c r="B16" s="40">
        <v>1857.4</v>
      </c>
      <c r="C16" s="40">
        <v>620</v>
      </c>
      <c r="D16" s="40">
        <v>468.3</v>
      </c>
      <c r="E16" s="36">
        <f t="shared" si="0"/>
        <v>25.212662862065251</v>
      </c>
      <c r="F16" s="36">
        <f t="shared" si="1"/>
        <v>75.532258064516128</v>
      </c>
      <c r="G16" s="40">
        <v>722.4</v>
      </c>
      <c r="H16" s="36">
        <f t="shared" si="2"/>
        <v>64.825581395348848</v>
      </c>
      <c r="I16" s="40">
        <v>136.6</v>
      </c>
    </row>
    <row r="17" spans="1:9" ht="61.5" customHeight="1" x14ac:dyDescent="0.2">
      <c r="A17" s="25" t="s">
        <v>152</v>
      </c>
      <c r="B17" s="40">
        <v>240</v>
      </c>
      <c r="C17" s="40">
        <v>180</v>
      </c>
      <c r="D17" s="40">
        <v>441.2</v>
      </c>
      <c r="E17" s="36">
        <f t="shared" si="0"/>
        <v>183.83333333333334</v>
      </c>
      <c r="F17" s="36">
        <f t="shared" si="1"/>
        <v>245.11111111111111</v>
      </c>
      <c r="G17" s="40">
        <v>30.1</v>
      </c>
      <c r="H17" s="36">
        <f t="shared" si="2"/>
        <v>1465.78073089701</v>
      </c>
      <c r="I17" s="40">
        <v>247.8</v>
      </c>
    </row>
    <row r="18" spans="1:9" ht="39.75" customHeight="1" x14ac:dyDescent="0.2">
      <c r="A18" s="20" t="s">
        <v>95</v>
      </c>
      <c r="B18" s="61">
        <f>B19+B20+B21+B22</f>
        <v>65533.299999999996</v>
      </c>
      <c r="C18" s="61">
        <f>C19+C20+C21+C22</f>
        <v>28877.7</v>
      </c>
      <c r="D18" s="61">
        <f>D19+D20+D21+D22</f>
        <v>28821.600000000002</v>
      </c>
      <c r="E18" s="35">
        <f t="shared" si="0"/>
        <v>43.980083407977325</v>
      </c>
      <c r="F18" s="35">
        <f t="shared" ref="F18:F26" si="3">$D:$D/$C:$C*100</f>
        <v>99.805732450991599</v>
      </c>
      <c r="G18" s="61">
        <f>G19+G20+G21+G22</f>
        <v>25264.9</v>
      </c>
      <c r="H18" s="35">
        <f t="shared" ref="H18:H26" si="4">$D:$D/$G:$G*100</f>
        <v>114.07763339653036</v>
      </c>
      <c r="I18" s="61">
        <f>I19+I20+I21+I22</f>
        <v>12012.4</v>
      </c>
    </row>
    <row r="19" spans="1:9" ht="37.5" customHeight="1" x14ac:dyDescent="0.2">
      <c r="A19" s="8" t="s">
        <v>96</v>
      </c>
      <c r="B19" s="40">
        <v>34190.5</v>
      </c>
      <c r="C19" s="40">
        <v>14749.9</v>
      </c>
      <c r="D19" s="40">
        <v>14567.6</v>
      </c>
      <c r="E19" s="36">
        <f t="shared" si="0"/>
        <v>42.607156958804346</v>
      </c>
      <c r="F19" s="36">
        <f t="shared" si="3"/>
        <v>98.764059417351987</v>
      </c>
      <c r="G19" s="40">
        <v>13026.7</v>
      </c>
      <c r="H19" s="36">
        <f t="shared" si="4"/>
        <v>111.82878242379113</v>
      </c>
      <c r="I19" s="40">
        <v>6325.4</v>
      </c>
    </row>
    <row r="20" spans="1:9" ht="56.25" customHeight="1" x14ac:dyDescent="0.2">
      <c r="A20" s="8" t="s">
        <v>97</v>
      </c>
      <c r="B20" s="40">
        <v>164.5</v>
      </c>
      <c r="C20" s="40">
        <v>77.2</v>
      </c>
      <c r="D20" s="40">
        <v>81.099999999999994</v>
      </c>
      <c r="E20" s="36">
        <f t="shared" si="0"/>
        <v>49.30091185410334</v>
      </c>
      <c r="F20" s="36">
        <f t="shared" si="3"/>
        <v>105.05181347150258</v>
      </c>
      <c r="G20" s="40">
        <v>64.599999999999994</v>
      </c>
      <c r="H20" s="36">
        <f t="shared" si="4"/>
        <v>125.54179566563468</v>
      </c>
      <c r="I20" s="40">
        <v>37.700000000000003</v>
      </c>
    </row>
    <row r="21" spans="1:9" ht="55.5" customHeight="1" x14ac:dyDescent="0.2">
      <c r="A21" s="8" t="s">
        <v>98</v>
      </c>
      <c r="B21" s="40">
        <v>35462.199999999997</v>
      </c>
      <c r="C21" s="40">
        <v>15807.1</v>
      </c>
      <c r="D21" s="40">
        <v>15814</v>
      </c>
      <c r="E21" s="36">
        <f t="shared" si="0"/>
        <v>44.593962021532789</v>
      </c>
      <c r="F21" s="36">
        <f t="shared" si="3"/>
        <v>100.04365127063156</v>
      </c>
      <c r="G21" s="40">
        <v>13796.7</v>
      </c>
      <c r="H21" s="36">
        <f t="shared" si="4"/>
        <v>114.6216124145629</v>
      </c>
      <c r="I21" s="40">
        <v>6379.8</v>
      </c>
    </row>
    <row r="22" spans="1:9" ht="54" customHeight="1" x14ac:dyDescent="0.2">
      <c r="A22" s="8" t="s">
        <v>99</v>
      </c>
      <c r="B22" s="40">
        <v>-4283.8999999999996</v>
      </c>
      <c r="C22" s="40">
        <v>-1756.5</v>
      </c>
      <c r="D22" s="40">
        <v>-1641.1</v>
      </c>
      <c r="E22" s="36">
        <f t="shared" si="0"/>
        <v>38.308550619762364</v>
      </c>
      <c r="F22" s="36">
        <f t="shared" si="3"/>
        <v>93.430116709365208</v>
      </c>
      <c r="G22" s="40">
        <v>-1623.1</v>
      </c>
      <c r="H22" s="36">
        <f t="shared" si="4"/>
        <v>101.10898897172078</v>
      </c>
      <c r="I22" s="40">
        <v>-730.5</v>
      </c>
    </row>
    <row r="23" spans="1:9" ht="14.25" x14ac:dyDescent="0.2">
      <c r="A23" s="7" t="s">
        <v>8</v>
      </c>
      <c r="B23" s="61">
        <f>B24+B28+B29+B30</f>
        <v>125609.5</v>
      </c>
      <c r="C23" s="61">
        <f>C24+C28+C29+C30</f>
        <v>73759.899999999994</v>
      </c>
      <c r="D23" s="61">
        <f>D24+D28+D29+D30</f>
        <v>80905.2</v>
      </c>
      <c r="E23" s="35">
        <f t="shared" si="0"/>
        <v>64.410096370099396</v>
      </c>
      <c r="F23" s="35">
        <f t="shared" si="3"/>
        <v>109.68724198378794</v>
      </c>
      <c r="G23" s="61">
        <f t="shared" ref="G23" si="5">G24+G28+G29+G30</f>
        <v>54487.399999999994</v>
      </c>
      <c r="H23" s="35">
        <f t="shared" si="4"/>
        <v>148.48423672261845</v>
      </c>
      <c r="I23" s="61">
        <f>I24+I28+I29+I30</f>
        <v>35916.300000000003</v>
      </c>
    </row>
    <row r="24" spans="1:9" ht="27.75" customHeight="1" x14ac:dyDescent="0.2">
      <c r="A24" s="26" t="s">
        <v>133</v>
      </c>
      <c r="B24" s="61">
        <f>SUM(B25:B26)</f>
        <v>107219.2</v>
      </c>
      <c r="C24" s="61">
        <f>SUM(C25:C26)</f>
        <v>63284</v>
      </c>
      <c r="D24" s="61">
        <f>SUM(D25:D27)</f>
        <v>63530.9</v>
      </c>
      <c r="E24" s="36">
        <f t="shared" si="0"/>
        <v>59.253286724765722</v>
      </c>
      <c r="F24" s="36">
        <f t="shared" si="3"/>
        <v>100.39014600846976</v>
      </c>
      <c r="G24" s="61">
        <f>SUM(G25:G27)</f>
        <v>46610.2</v>
      </c>
      <c r="H24" s="35">
        <f t="shared" si="4"/>
        <v>136.30256896559123</v>
      </c>
      <c r="I24" s="61">
        <f>SUM(I25:I27)</f>
        <v>35396.5</v>
      </c>
    </row>
    <row r="25" spans="1:9" ht="27.75" customHeight="1" x14ac:dyDescent="0.2">
      <c r="A25" s="3" t="s">
        <v>134</v>
      </c>
      <c r="B25" s="40">
        <v>63385.2</v>
      </c>
      <c r="C25" s="40">
        <v>38400</v>
      </c>
      <c r="D25" s="40">
        <v>38782.800000000003</v>
      </c>
      <c r="E25" s="36">
        <f t="shared" si="0"/>
        <v>61.18589197478277</v>
      </c>
      <c r="F25" s="36">
        <f t="shared" si="3"/>
        <v>100.996875</v>
      </c>
      <c r="G25" s="40">
        <v>24058.400000000001</v>
      </c>
      <c r="H25" s="36">
        <f t="shared" si="4"/>
        <v>161.20273999933494</v>
      </c>
      <c r="I25" s="40">
        <v>21966.3</v>
      </c>
    </row>
    <row r="26" spans="1:9" ht="42.75" customHeight="1" x14ac:dyDescent="0.2">
      <c r="A26" s="27" t="s">
        <v>135</v>
      </c>
      <c r="B26" s="40">
        <v>43834</v>
      </c>
      <c r="C26" s="40">
        <v>24884</v>
      </c>
      <c r="D26" s="40">
        <v>24748.1</v>
      </c>
      <c r="E26" s="36">
        <f t="shared" si="0"/>
        <v>56.458685039010817</v>
      </c>
      <c r="F26" s="36">
        <f t="shared" si="3"/>
        <v>99.453865937952088</v>
      </c>
      <c r="G26" s="40">
        <v>22551.8</v>
      </c>
      <c r="H26" s="36">
        <f t="shared" si="4"/>
        <v>109.73891219326173</v>
      </c>
      <c r="I26" s="40">
        <v>13430.2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38.200000000000003</v>
      </c>
      <c r="E28" s="36">
        <v>0</v>
      </c>
      <c r="F28" s="36">
        <v>0</v>
      </c>
      <c r="G28" s="40">
        <v>-399.5</v>
      </c>
      <c r="H28" s="36">
        <f>$D:$D/$G:$G*100</f>
        <v>-9.561952440550689</v>
      </c>
      <c r="I28" s="40">
        <v>18.899999999999999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191.7</v>
      </c>
      <c r="E29" s="36">
        <f t="shared" ref="E29:E37" si="6">$D:$D/$B:$B*100</f>
        <v>1205.6603773584905</v>
      </c>
      <c r="F29" s="36">
        <v>0</v>
      </c>
      <c r="G29" s="40">
        <v>15.2</v>
      </c>
      <c r="H29" s="36">
        <v>0</v>
      </c>
      <c r="I29" s="40">
        <v>0</v>
      </c>
    </row>
    <row r="30" spans="1:9" ht="25.5" x14ac:dyDescent="0.2">
      <c r="A30" s="3" t="s">
        <v>136</v>
      </c>
      <c r="B30" s="40">
        <v>18374.400000000001</v>
      </c>
      <c r="C30" s="40">
        <v>10460</v>
      </c>
      <c r="D30" s="40">
        <v>17144.400000000001</v>
      </c>
      <c r="E30" s="36">
        <f t="shared" si="6"/>
        <v>93.305903866248698</v>
      </c>
      <c r="F30" s="36">
        <f t="shared" ref="F30:F37" si="7">$D:$D/$C:$C*100</f>
        <v>163.90439770554494</v>
      </c>
      <c r="G30" s="40">
        <v>8261.5</v>
      </c>
      <c r="H30" s="36">
        <f t="shared" ref="H30:H37" si="8">$D:$D/$G:$G*100</f>
        <v>207.52163650668766</v>
      </c>
      <c r="I30" s="40">
        <v>500.9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8080</v>
      </c>
      <c r="D31" s="37">
        <f t="shared" ref="D31" si="9">SUM(D32+D33)</f>
        <v>6275.1</v>
      </c>
      <c r="E31" s="35">
        <f t="shared" si="6"/>
        <v>18.687238680627527</v>
      </c>
      <c r="F31" s="35">
        <f t="shared" si="7"/>
        <v>77.662128712871294</v>
      </c>
      <c r="G31" s="37">
        <f t="shared" ref="G31" si="10">SUM(G32+G33)</f>
        <v>5929.7000000000007</v>
      </c>
      <c r="H31" s="35">
        <f t="shared" si="8"/>
        <v>105.82491525709563</v>
      </c>
      <c r="I31" s="37">
        <f t="shared" ref="I31" si="11">SUM(I32+I33)</f>
        <v>2101.5</v>
      </c>
    </row>
    <row r="32" spans="1:9" x14ac:dyDescent="0.2">
      <c r="A32" s="3" t="s">
        <v>11</v>
      </c>
      <c r="B32" s="40">
        <v>18398.7</v>
      </c>
      <c r="C32" s="40">
        <v>3900</v>
      </c>
      <c r="D32" s="40">
        <v>3699.1</v>
      </c>
      <c r="E32" s="36">
        <f t="shared" si="6"/>
        <v>20.10522482566703</v>
      </c>
      <c r="F32" s="36">
        <f t="shared" si="7"/>
        <v>94.848717948717947</v>
      </c>
      <c r="G32" s="40">
        <v>1623.1</v>
      </c>
      <c r="H32" s="36">
        <f t="shared" si="8"/>
        <v>227.90339473846345</v>
      </c>
      <c r="I32" s="40">
        <v>498.8</v>
      </c>
    </row>
    <row r="33" spans="1:9" ht="14.25" x14ac:dyDescent="0.2">
      <c r="A33" s="7" t="s">
        <v>105</v>
      </c>
      <c r="B33" s="37">
        <f t="shared" ref="B33:G33" si="12">SUM(B34:B35)</f>
        <v>15180.9</v>
      </c>
      <c r="C33" s="37">
        <f t="shared" ref="C33" si="13">SUM(C34:C35)</f>
        <v>4180</v>
      </c>
      <c r="D33" s="37">
        <f t="shared" si="12"/>
        <v>2576</v>
      </c>
      <c r="E33" s="35">
        <f t="shared" si="6"/>
        <v>16.968690920828148</v>
      </c>
      <c r="F33" s="35">
        <f t="shared" si="7"/>
        <v>61.626794258373209</v>
      </c>
      <c r="G33" s="37">
        <f t="shared" si="12"/>
        <v>4306.6000000000004</v>
      </c>
      <c r="H33" s="35">
        <f t="shared" si="8"/>
        <v>59.815167417452273</v>
      </c>
      <c r="I33" s="37">
        <f t="shared" ref="I33" si="14">SUM(I34:I35)</f>
        <v>1602.7</v>
      </c>
    </row>
    <row r="34" spans="1:9" x14ac:dyDescent="0.2">
      <c r="A34" s="3" t="s">
        <v>103</v>
      </c>
      <c r="B34" s="40">
        <v>9734.4</v>
      </c>
      <c r="C34" s="40">
        <v>3200</v>
      </c>
      <c r="D34" s="40">
        <v>1462.9</v>
      </c>
      <c r="E34" s="36">
        <f t="shared" si="6"/>
        <v>15.028147600262987</v>
      </c>
      <c r="F34" s="36">
        <f t="shared" si="7"/>
        <v>45.715625000000003</v>
      </c>
      <c r="G34" s="40">
        <v>3417.6</v>
      </c>
      <c r="H34" s="36">
        <f t="shared" si="8"/>
        <v>42.80489232209738</v>
      </c>
      <c r="I34" s="40">
        <v>1529.8</v>
      </c>
    </row>
    <row r="35" spans="1:9" x14ac:dyDescent="0.2">
      <c r="A35" s="3" t="s">
        <v>104</v>
      </c>
      <c r="B35" s="40">
        <v>5446.5</v>
      </c>
      <c r="C35" s="40">
        <v>980</v>
      </c>
      <c r="D35" s="40">
        <v>1113.0999999999999</v>
      </c>
      <c r="E35" s="36">
        <f t="shared" si="6"/>
        <v>20.436977875699988</v>
      </c>
      <c r="F35" s="36">
        <f t="shared" si="7"/>
        <v>113.58163265306121</v>
      </c>
      <c r="G35" s="40">
        <v>889</v>
      </c>
      <c r="H35" s="36">
        <f t="shared" si="8"/>
        <v>125.20809898762653</v>
      </c>
      <c r="I35" s="40">
        <v>72.900000000000006</v>
      </c>
    </row>
    <row r="36" spans="1:9" ht="14.25" x14ac:dyDescent="0.2">
      <c r="A36" s="5" t="s">
        <v>12</v>
      </c>
      <c r="B36" s="61">
        <f>SUM(B37,B39,B40)</f>
        <v>16750.2</v>
      </c>
      <c r="C36" s="61">
        <f>SUM(C37,C39,C40)</f>
        <v>6715.2</v>
      </c>
      <c r="D36" s="61">
        <f t="shared" ref="D36" si="15">SUM(D37,D39,D40)</f>
        <v>5999.1</v>
      </c>
      <c r="E36" s="35">
        <f t="shared" si="6"/>
        <v>35.815094745137372</v>
      </c>
      <c r="F36" s="35">
        <f t="shared" si="7"/>
        <v>89.336132952108656</v>
      </c>
      <c r="G36" s="61">
        <f>SUM(G37,G39,G40)</f>
        <v>6089.9000000000005</v>
      </c>
      <c r="H36" s="35">
        <f t="shared" si="8"/>
        <v>98.50900671603803</v>
      </c>
      <c r="I36" s="61">
        <f t="shared" ref="I36" si="16">SUM(I37,I39,I40)</f>
        <v>1490.3</v>
      </c>
    </row>
    <row r="37" spans="1:9" ht="24.75" customHeight="1" x14ac:dyDescent="0.2">
      <c r="A37" s="3" t="s">
        <v>13</v>
      </c>
      <c r="B37" s="40">
        <v>16685.2</v>
      </c>
      <c r="C37" s="40">
        <v>6685.2</v>
      </c>
      <c r="D37" s="40">
        <v>5984.1</v>
      </c>
      <c r="E37" s="36">
        <f t="shared" si="6"/>
        <v>35.864718433102389</v>
      </c>
      <c r="F37" s="36">
        <f t="shared" si="7"/>
        <v>89.512654819601508</v>
      </c>
      <c r="G37" s="40">
        <v>6054.3</v>
      </c>
      <c r="H37" s="36">
        <f t="shared" si="8"/>
        <v>98.840493533521638</v>
      </c>
      <c r="I37" s="40">
        <v>1490.3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30</v>
      </c>
      <c r="D39" s="40">
        <v>15</v>
      </c>
      <c r="E39" s="36">
        <f>$D:$D/$B:$B*100</f>
        <v>23.076923076923077</v>
      </c>
      <c r="F39" s="36">
        <v>0</v>
      </c>
      <c r="G39" s="40">
        <v>10</v>
      </c>
      <c r="H39" s="36">
        <v>0</v>
      </c>
      <c r="I39" s="40">
        <v>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25.6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61">
        <f>$42:$42+$43:$43</f>
        <v>0</v>
      </c>
      <c r="C41" s="61">
        <f>$42:$42+$43:$43</f>
        <v>0</v>
      </c>
      <c r="D41" s="61">
        <f>$42:$42+$43:$43</f>
        <v>0</v>
      </c>
      <c r="E41" s="35">
        <v>0</v>
      </c>
      <c r="F41" s="35">
        <v>0</v>
      </c>
      <c r="G41" s="61">
        <f>$42:$42+$43:$43</f>
        <v>0</v>
      </c>
      <c r="H41" s="35">
        <v>0</v>
      </c>
      <c r="I41" s="61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61">
        <f>SUM(B45:B52)</f>
        <v>91708.900000000009</v>
      </c>
      <c r="C44" s="61">
        <f t="shared" ref="C44:I44" si="17">SUM(C45:C52)</f>
        <v>37988.69999999999</v>
      </c>
      <c r="D44" s="61">
        <f t="shared" si="17"/>
        <v>45811</v>
      </c>
      <c r="E44" s="35">
        <f>$D:$D/$B:$B*100</f>
        <v>49.952621828415779</v>
      </c>
      <c r="F44" s="35">
        <f>$D:$D/$B:$B*100</f>
        <v>49.952621828415779</v>
      </c>
      <c r="G44" s="61">
        <f t="shared" si="17"/>
        <v>37444.5</v>
      </c>
      <c r="H44" s="35">
        <f>$D:$D/$B:$B*100</f>
        <v>49.952621828415779</v>
      </c>
      <c r="I44" s="61">
        <f t="shared" si="17"/>
        <v>5900.0999999999995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0</v>
      </c>
      <c r="E45" s="36">
        <v>0</v>
      </c>
      <c r="F45" s="36">
        <v>0</v>
      </c>
      <c r="G45" s="40">
        <v>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25385.1</v>
      </c>
      <c r="D46" s="40">
        <v>24424.6</v>
      </c>
      <c r="E46" s="36">
        <f>$D:$D/$B:$B*100</f>
        <v>40.546292422823818</v>
      </c>
      <c r="F46" s="36">
        <f>$D:$D/$C:$C*100</f>
        <v>96.216284355783515</v>
      </c>
      <c r="G46" s="40">
        <v>23510.3</v>
      </c>
      <c r="H46" s="36">
        <f>$D:$D/$G:$G*100</f>
        <v>103.88893378646806</v>
      </c>
      <c r="I46" s="40">
        <v>3366.6</v>
      </c>
    </row>
    <row r="47" spans="1:9" ht="38.25" x14ac:dyDescent="0.2">
      <c r="A47" s="3" t="s">
        <v>109</v>
      </c>
      <c r="B47" s="40">
        <v>20470</v>
      </c>
      <c r="C47" s="40">
        <v>8048.2</v>
      </c>
      <c r="D47" s="40">
        <v>7228.7</v>
      </c>
      <c r="E47" s="36">
        <f>$D:$D/$B:$B*100</f>
        <v>35.313629702002928</v>
      </c>
      <c r="F47" s="36">
        <f>$D:$D/$C:$C*100</f>
        <v>89.817598966228474</v>
      </c>
      <c r="G47" s="40">
        <v>8142.3</v>
      </c>
      <c r="H47" s="36">
        <f>$D:$D/$G:$G*100</f>
        <v>88.779583164462125</v>
      </c>
      <c r="I47" s="40">
        <v>1370.7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v>0</v>
      </c>
      <c r="G49" s="40">
        <v>14.9</v>
      </c>
      <c r="H49" s="36">
        <v>0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3695.2</v>
      </c>
      <c r="D50" s="40">
        <v>11219.4</v>
      </c>
      <c r="E50" s="36">
        <f>$D:$D/$B:$B*100</f>
        <v>124.85282825697466</v>
      </c>
      <c r="F50" s="36">
        <f>$D:$D/$C:$C*100</f>
        <v>303.62091361766619</v>
      </c>
      <c r="G50" s="40">
        <v>4855.1000000000004</v>
      </c>
      <c r="H50" s="36">
        <f>$D:$D/$G:$G*100</f>
        <v>231.08483862330331</v>
      </c>
      <c r="I50" s="40">
        <v>735.5</v>
      </c>
    </row>
    <row r="51" spans="1:9" ht="119.25" customHeight="1" x14ac:dyDescent="0.2">
      <c r="A51" s="4" t="s">
        <v>150</v>
      </c>
      <c r="B51" s="40">
        <v>850</v>
      </c>
      <c r="C51" s="40">
        <v>383.2</v>
      </c>
      <c r="D51" s="40">
        <v>1043</v>
      </c>
      <c r="E51" s="36">
        <f>$D:$D/$B:$B*100</f>
        <v>122.70588235294117</v>
      </c>
      <c r="F51" s="36">
        <f>$D:$D/$C:$C*100</f>
        <v>272.18162839248436</v>
      </c>
      <c r="G51" s="40">
        <v>363.5</v>
      </c>
      <c r="H51" s="36">
        <f>$D:$D/$G:$G*100</f>
        <v>286.93259972489682</v>
      </c>
      <c r="I51" s="40">
        <v>169.4</v>
      </c>
    </row>
    <row r="52" spans="1:9" ht="120.75" customHeight="1" x14ac:dyDescent="0.2">
      <c r="A52" s="3" t="s">
        <v>151</v>
      </c>
      <c r="B52" s="40">
        <v>1149</v>
      </c>
      <c r="C52" s="40">
        <v>462</v>
      </c>
      <c r="D52" s="40">
        <v>1885.9</v>
      </c>
      <c r="E52" s="36">
        <f>$D:$D/$B:$B*100</f>
        <v>164.13402959094864</v>
      </c>
      <c r="F52" s="36">
        <f>$D:$D/$C:$C*100</f>
        <v>408.20346320346317</v>
      </c>
      <c r="G52" s="40">
        <v>558.4</v>
      </c>
      <c r="H52" s="36">
        <f>$D:$D/$G:$G*100</f>
        <v>337.73280802292265</v>
      </c>
      <c r="I52" s="40">
        <v>257.89999999999998</v>
      </c>
    </row>
    <row r="53" spans="1:9" ht="25.5" x14ac:dyDescent="0.2">
      <c r="A53" s="55" t="s">
        <v>20</v>
      </c>
      <c r="B53" s="37">
        <v>9000</v>
      </c>
      <c r="C53" s="37">
        <v>5325</v>
      </c>
      <c r="D53" s="37">
        <v>2548.9</v>
      </c>
      <c r="E53" s="35">
        <f>$D:$D/$B:$B*100</f>
        <v>28.321111111111115</v>
      </c>
      <c r="F53" s="35">
        <f>$D:$D/$C:$C*100</f>
        <v>47.866666666666667</v>
      </c>
      <c r="G53" s="37">
        <v>5307.4</v>
      </c>
      <c r="H53" s="35">
        <f>$D:$D/$G:$G*100</f>
        <v>48.02539850020726</v>
      </c>
      <c r="I53" s="37">
        <v>30.8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166</v>
      </c>
      <c r="D55" s="37">
        <v>143.9</v>
      </c>
      <c r="E55" s="35">
        <f>$D:$D/$B:$B*100</f>
        <v>30.174040679387716</v>
      </c>
      <c r="F55" s="35">
        <f>$D:$D/$C:$C*100</f>
        <v>86.686746987951807</v>
      </c>
      <c r="G55" s="37">
        <v>128.30000000000001</v>
      </c>
      <c r="H55" s="35">
        <f>$D:$D/$G:$G*100</f>
        <v>112.15900233826967</v>
      </c>
      <c r="I55" s="37">
        <v>33.4</v>
      </c>
    </row>
    <row r="56" spans="1:9" ht="25.5" x14ac:dyDescent="0.2">
      <c r="A56" s="30" t="s">
        <v>87</v>
      </c>
      <c r="B56" s="37">
        <v>330</v>
      </c>
      <c r="C56" s="37">
        <v>176</v>
      </c>
      <c r="D56" s="37">
        <v>219.9</v>
      </c>
      <c r="E56" s="35">
        <f>$D:$D/$B:$B*100</f>
        <v>66.63636363636364</v>
      </c>
      <c r="F56" s="35">
        <f>$D:$D/$C:$C*100</f>
        <v>124.94318181818183</v>
      </c>
      <c r="G56" s="37">
        <v>600.9</v>
      </c>
      <c r="H56" s="35">
        <f>$D:$D/$G:$G*100</f>
        <v>36.595107338991518</v>
      </c>
      <c r="I56" s="37">
        <v>60.5</v>
      </c>
    </row>
    <row r="57" spans="1:9" ht="25.5" x14ac:dyDescent="0.2">
      <c r="A57" s="7" t="s">
        <v>21</v>
      </c>
      <c r="B57" s="61">
        <f>$58:$58+$60:$60+$62:$62</f>
        <v>7928.9</v>
      </c>
      <c r="C57" s="61">
        <f>SUM(C59,C62)</f>
        <v>3217.5</v>
      </c>
      <c r="D57" s="61">
        <f>SUM(D59,D62)</f>
        <v>4786.7999999999993</v>
      </c>
      <c r="E57" s="35">
        <f>$D:$D/$B:$B*100</f>
        <v>60.371552169910068</v>
      </c>
      <c r="F57" s="35">
        <f>$D:$D/$C:$C*100</f>
        <v>148.77389277389275</v>
      </c>
      <c r="G57" s="61">
        <f>SUM(G59,G62)</f>
        <v>7899.5999999999995</v>
      </c>
      <c r="H57" s="35">
        <f>$D:$D/$G:$G*100</f>
        <v>60.595473188515868</v>
      </c>
      <c r="I57" s="61">
        <f>SUM(I59,I62)</f>
        <v>1254.3</v>
      </c>
    </row>
    <row r="58" spans="1:9" ht="30" customHeight="1" x14ac:dyDescent="0.2">
      <c r="A58" s="3" t="s">
        <v>148</v>
      </c>
      <c r="B58" s="56">
        <v>0</v>
      </c>
      <c r="C58" s="56">
        <v>0</v>
      </c>
      <c r="D58" s="56">
        <v>0</v>
      </c>
      <c r="E58" s="36">
        <v>0</v>
      </c>
      <c r="F58" s="36">
        <v>0</v>
      </c>
      <c r="G58" s="56">
        <v>0</v>
      </c>
      <c r="H58" s="36">
        <v>0</v>
      </c>
      <c r="I58" s="56">
        <v>0</v>
      </c>
    </row>
    <row r="59" spans="1:9" ht="30" customHeight="1" x14ac:dyDescent="0.2">
      <c r="A59" s="3" t="s">
        <v>162</v>
      </c>
      <c r="B59" s="56">
        <f>SUM(B60:B61)</f>
        <v>5728.9</v>
      </c>
      <c r="C59" s="56">
        <f t="shared" ref="C59:D59" si="18">SUM(C60:C61)</f>
        <v>2382.5</v>
      </c>
      <c r="D59" s="56">
        <f t="shared" si="18"/>
        <v>3635.2999999999997</v>
      </c>
      <c r="E59" s="36">
        <f>$D:$D/$B:$B*100</f>
        <v>63.45546265426173</v>
      </c>
      <c r="F59" s="36">
        <f>$D:$D/$C:$C*100</f>
        <v>152.58342077649527</v>
      </c>
      <c r="G59" s="56">
        <f t="shared" ref="G59" si="19">SUM(G60:G61)</f>
        <v>7383.4</v>
      </c>
      <c r="H59" s="36">
        <f>$D:$D/$G:$G*100</f>
        <v>49.23612427878755</v>
      </c>
      <c r="I59" s="56">
        <f t="shared" ref="I59" si="20">SUM(I60:I61)</f>
        <v>990.9</v>
      </c>
    </row>
    <row r="60" spans="1:9" ht="38.25" x14ac:dyDescent="0.2">
      <c r="A60" s="50" t="s">
        <v>22</v>
      </c>
      <c r="B60" s="62">
        <v>5728.9</v>
      </c>
      <c r="C60" s="62">
        <v>2382.5</v>
      </c>
      <c r="D60" s="62">
        <v>3568.7</v>
      </c>
      <c r="E60" s="51">
        <f>$D:$D/$B:$B*100</f>
        <v>62.292935816648921</v>
      </c>
      <c r="F60" s="51">
        <f>$D:$D/$C:$C*100</f>
        <v>149.78803777544596</v>
      </c>
      <c r="G60" s="62">
        <v>7383.4</v>
      </c>
      <c r="H60" s="51">
        <f>$D:$D/$G:$G*100</f>
        <v>48.334100820760085</v>
      </c>
      <c r="I60" s="62">
        <v>990.9</v>
      </c>
    </row>
    <row r="61" spans="1:9" ht="42" customHeight="1" x14ac:dyDescent="0.2">
      <c r="A61" s="50" t="s">
        <v>161</v>
      </c>
      <c r="B61" s="62">
        <v>0</v>
      </c>
      <c r="C61" s="62">
        <v>0</v>
      </c>
      <c r="D61" s="62">
        <v>66.599999999999994</v>
      </c>
      <c r="E61" s="51">
        <v>0</v>
      </c>
      <c r="F61" s="51">
        <v>0</v>
      </c>
      <c r="G61" s="62">
        <v>0</v>
      </c>
      <c r="H61" s="51">
        <v>0</v>
      </c>
      <c r="I61" s="62">
        <v>0</v>
      </c>
    </row>
    <row r="62" spans="1:9" ht="14.25" customHeight="1" x14ac:dyDescent="0.2">
      <c r="A62" s="3" t="s">
        <v>23</v>
      </c>
      <c r="B62" s="40">
        <v>2200</v>
      </c>
      <c r="C62" s="40">
        <v>835</v>
      </c>
      <c r="D62" s="40">
        <v>1151.5</v>
      </c>
      <c r="E62" s="36">
        <f>$D:$D/$B:$B*100</f>
        <v>52.340909090909093</v>
      </c>
      <c r="F62" s="36">
        <f>$D:$D/$C:$C*100</f>
        <v>137.90419161676647</v>
      </c>
      <c r="G62" s="40">
        <v>516.20000000000005</v>
      </c>
      <c r="H62" s="36">
        <f>$D:$D/$G:$G*100</f>
        <v>223.07245253777603</v>
      </c>
      <c r="I62" s="40">
        <v>263.39999999999998</v>
      </c>
    </row>
    <row r="63" spans="1:9" ht="14.25" x14ac:dyDescent="0.2">
      <c r="A63" s="55" t="s">
        <v>24</v>
      </c>
      <c r="B63" s="61">
        <f>SUM(B64:B89)</f>
        <v>2102.3000000000002</v>
      </c>
      <c r="C63" s="61">
        <f>SUM(C64:C89)</f>
        <v>973.7</v>
      </c>
      <c r="D63" s="61">
        <f>SUM(D64:D89)</f>
        <v>1479.8</v>
      </c>
      <c r="E63" s="35">
        <f>$D:$D/$B:$B*100</f>
        <v>70.389573324454162</v>
      </c>
      <c r="F63" s="35">
        <f>$D:$D/$C:$C*100</f>
        <v>151.97699496764915</v>
      </c>
      <c r="G63" s="61">
        <f>SUM(G64:G89)</f>
        <v>1245.3999999999999</v>
      </c>
      <c r="H63" s="35">
        <f>$D:$D/$G:$G*100</f>
        <v>118.82126224506185</v>
      </c>
      <c r="I63" s="61">
        <f>SUM(I64:I89)</f>
        <v>301.59999999999997</v>
      </c>
    </row>
    <row r="64" spans="1:9" ht="63.75" x14ac:dyDescent="0.2">
      <c r="A64" s="3" t="s">
        <v>124</v>
      </c>
      <c r="B64" s="56">
        <v>34.799999999999997</v>
      </c>
      <c r="C64" s="56">
        <v>20.7</v>
      </c>
      <c r="D64" s="56">
        <v>26</v>
      </c>
      <c r="E64" s="36">
        <f>$D:$D/$B:$B*100</f>
        <v>74.71264367816093</v>
      </c>
      <c r="F64" s="36">
        <f>$D:$D/$C:$C*100</f>
        <v>125.60386473429952</v>
      </c>
      <c r="G64" s="56">
        <v>30.1</v>
      </c>
      <c r="H64" s="36">
        <f>$D:$D/$G:$G*100</f>
        <v>86.378737541528238</v>
      </c>
      <c r="I64" s="56">
        <v>3.9</v>
      </c>
    </row>
    <row r="65" spans="1:9" ht="107.25" customHeight="1" x14ac:dyDescent="0.2">
      <c r="A65" s="3" t="s">
        <v>114</v>
      </c>
      <c r="B65" s="40">
        <v>265</v>
      </c>
      <c r="C65" s="40">
        <v>135</v>
      </c>
      <c r="D65" s="40">
        <v>116.4</v>
      </c>
      <c r="E65" s="36">
        <f>$D:$D/$B:$B*100</f>
        <v>43.924528301886795</v>
      </c>
      <c r="F65" s="36">
        <f>$D:$D/$C:$C*100</f>
        <v>86.222222222222229</v>
      </c>
      <c r="G65" s="40">
        <v>109.5</v>
      </c>
      <c r="H65" s="36">
        <f>$D:$D/$G:$G*100</f>
        <v>106.3013698630137</v>
      </c>
      <c r="I65" s="40">
        <v>38.9</v>
      </c>
    </row>
    <row r="66" spans="1:9" ht="87" customHeight="1" x14ac:dyDescent="0.2">
      <c r="A66" s="3" t="s">
        <v>130</v>
      </c>
      <c r="B66" s="40">
        <v>3</v>
      </c>
      <c r="C66" s="40">
        <v>1</v>
      </c>
      <c r="D66" s="40">
        <v>72.5</v>
      </c>
      <c r="E66" s="36">
        <f>$D:$D/$B:$B*100</f>
        <v>2416.666666666667</v>
      </c>
      <c r="F66" s="36">
        <f>$D:$D/$C:$C*100</f>
        <v>7250</v>
      </c>
      <c r="G66" s="40">
        <v>41.4</v>
      </c>
      <c r="H66" s="36">
        <f>$D:$D/$G:$G*100</f>
        <v>175.12077294685992</v>
      </c>
      <c r="I66" s="40">
        <v>1.5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6.8</v>
      </c>
      <c r="E67" s="36">
        <v>0</v>
      </c>
      <c r="F67" s="36">
        <v>0</v>
      </c>
      <c r="G67" s="40">
        <v>4</v>
      </c>
      <c r="H67" s="36">
        <v>0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140</v>
      </c>
      <c r="D71" s="40">
        <v>146.19999999999999</v>
      </c>
      <c r="E71" s="36">
        <f>$D:$D/$B:$B*100</f>
        <v>60.916666666666664</v>
      </c>
      <c r="F71" s="36">
        <f>$D:$D/$C:$C*100</f>
        <v>104.42857142857143</v>
      </c>
      <c r="G71" s="40">
        <v>63.9</v>
      </c>
      <c r="H71" s="36">
        <f>$D:$D/$G:$G*100</f>
        <v>228.79499217527385</v>
      </c>
      <c r="I71" s="40">
        <v>33.4</v>
      </c>
    </row>
    <row r="72" spans="1:9" ht="118.5" customHeight="1" x14ac:dyDescent="0.2">
      <c r="A72" s="3" t="s">
        <v>116</v>
      </c>
      <c r="B72" s="40">
        <v>5</v>
      </c>
      <c r="C72" s="40">
        <v>1.5</v>
      </c>
      <c r="D72" s="40">
        <v>5.8</v>
      </c>
      <c r="E72" s="36">
        <f>$D:$D/$B:$B*100</f>
        <v>115.99999999999999</v>
      </c>
      <c r="F72" s="36">
        <f>$D:$D/$C:$C*100</f>
        <v>386.66666666666669</v>
      </c>
      <c r="G72" s="40">
        <v>1</v>
      </c>
      <c r="H72" s="36">
        <f>$D:$D/$G:$G*100</f>
        <v>580</v>
      </c>
      <c r="I72" s="40">
        <v>3.3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3</v>
      </c>
      <c r="E74" s="36">
        <v>0</v>
      </c>
      <c r="F74" s="36">
        <v>0</v>
      </c>
      <c r="G74" s="40">
        <v>5.3</v>
      </c>
      <c r="H74" s="36">
        <v>0</v>
      </c>
      <c r="I74" s="40">
        <v>0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18</v>
      </c>
      <c r="D76" s="40">
        <v>19.399999999999999</v>
      </c>
      <c r="E76" s="36">
        <f>$D:$D/$B:$B*100</f>
        <v>12.125</v>
      </c>
      <c r="F76" s="36">
        <f>$D:$D/$C:$C*100</f>
        <v>107.77777777777777</v>
      </c>
      <c r="G76" s="40">
        <v>23.9</v>
      </c>
      <c r="H76" s="36">
        <f>$D:$D/$G:$G*100</f>
        <v>81.171548117154813</v>
      </c>
      <c r="I76" s="40">
        <v>3.9</v>
      </c>
    </row>
    <row r="77" spans="1:9" ht="91.5" customHeight="1" x14ac:dyDescent="0.2">
      <c r="A77" s="3" t="s">
        <v>117</v>
      </c>
      <c r="B77" s="40">
        <v>520</v>
      </c>
      <c r="C77" s="40">
        <v>227</v>
      </c>
      <c r="D77" s="40">
        <v>248.9</v>
      </c>
      <c r="E77" s="36">
        <f>$D:$D/$B:$B*100</f>
        <v>47.865384615384613</v>
      </c>
      <c r="F77" s="36">
        <f>$D:$D/$C:$C*100</f>
        <v>109.647577092511</v>
      </c>
      <c r="G77" s="40">
        <v>573.70000000000005</v>
      </c>
      <c r="H77" s="36">
        <f>$D:$D/$G:$G*100</f>
        <v>43.385044448317934</v>
      </c>
      <c r="I77" s="40">
        <v>30.2</v>
      </c>
    </row>
    <row r="78" spans="1:9" ht="61.5" customHeight="1" x14ac:dyDescent="0.2">
      <c r="A78" s="3" t="s">
        <v>118</v>
      </c>
      <c r="B78" s="40">
        <v>100</v>
      </c>
      <c r="C78" s="40">
        <v>68.5</v>
      </c>
      <c r="D78" s="40">
        <v>278.2</v>
      </c>
      <c r="E78" s="36">
        <f>$D:$D/$B:$B*100</f>
        <v>278.2</v>
      </c>
      <c r="F78" s="36">
        <f>$D:$D/$C:$C*100</f>
        <v>406.1313868613139</v>
      </c>
      <c r="G78" s="40">
        <v>23.4</v>
      </c>
      <c r="H78" s="36">
        <f>$D:$D/$G:$G*100</f>
        <v>1188.8888888888889</v>
      </c>
      <c r="I78" s="40">
        <v>41.1</v>
      </c>
    </row>
    <row r="79" spans="1:9" ht="85.5" customHeight="1" x14ac:dyDescent="0.2">
      <c r="A79" s="3" t="s">
        <v>154</v>
      </c>
      <c r="B79" s="40">
        <v>700</v>
      </c>
      <c r="C79" s="40">
        <v>335</v>
      </c>
      <c r="D79" s="40">
        <v>451.8</v>
      </c>
      <c r="E79" s="36">
        <f>$D:$D/$B:$B*100</f>
        <v>64.542857142857144</v>
      </c>
      <c r="F79" s="36">
        <v>0</v>
      </c>
      <c r="G79" s="40">
        <v>0</v>
      </c>
      <c r="H79" s="36">
        <v>0</v>
      </c>
      <c r="I79" s="40">
        <v>44.7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273.8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54" customHeight="1" x14ac:dyDescent="0.2">
      <c r="A82" s="3" t="s">
        <v>122</v>
      </c>
      <c r="B82" s="40">
        <v>0</v>
      </c>
      <c r="C82" s="40">
        <v>0</v>
      </c>
      <c r="D82" s="40">
        <v>0</v>
      </c>
      <c r="E82" s="36">
        <v>0</v>
      </c>
      <c r="F82" s="36">
        <v>0</v>
      </c>
      <c r="G82" s="40">
        <v>0</v>
      </c>
      <c r="H82" s="36">
        <v>0</v>
      </c>
      <c r="I82" s="40">
        <v>0</v>
      </c>
    </row>
    <row r="83" spans="1:12" ht="80.25" customHeight="1" x14ac:dyDescent="0.2">
      <c r="A83" s="3" t="s">
        <v>123</v>
      </c>
      <c r="B83" s="40">
        <v>61</v>
      </c>
      <c r="C83" s="40">
        <v>22</v>
      </c>
      <c r="D83" s="40">
        <v>33.1</v>
      </c>
      <c r="E83" s="36">
        <f>$D:$D/$B:$B*100</f>
        <v>54.262295081967217</v>
      </c>
      <c r="F83" s="36">
        <f>$D:$D/$C:$C*100</f>
        <v>150.45454545454547</v>
      </c>
      <c r="G83" s="40">
        <v>1</v>
      </c>
      <c r="H83" s="36">
        <f>$D:$D/$G:$G*100</f>
        <v>3310</v>
      </c>
      <c r="I83" s="40">
        <v>33.1</v>
      </c>
    </row>
    <row r="84" spans="1:12" ht="60" customHeight="1" x14ac:dyDescent="0.2">
      <c r="A84" s="3" t="s">
        <v>158</v>
      </c>
      <c r="B84" s="40">
        <v>0</v>
      </c>
      <c r="C84" s="40">
        <v>0</v>
      </c>
      <c r="D84" s="40">
        <v>0</v>
      </c>
      <c r="E84" s="36">
        <v>0</v>
      </c>
      <c r="F84" s="36">
        <v>0</v>
      </c>
      <c r="G84" s="40">
        <v>0</v>
      </c>
      <c r="H84" s="36">
        <v>0</v>
      </c>
      <c r="I84" s="40">
        <v>0</v>
      </c>
    </row>
    <row r="85" spans="1:12" ht="58.5" customHeight="1" x14ac:dyDescent="0.2">
      <c r="A85" s="3" t="s">
        <v>119</v>
      </c>
      <c r="B85" s="40">
        <v>13.5</v>
      </c>
      <c r="C85" s="40">
        <v>5</v>
      </c>
      <c r="D85" s="40">
        <v>3</v>
      </c>
      <c r="E85" s="36">
        <f>$D:$D/$B:$B*100</f>
        <v>22.222222222222221</v>
      </c>
      <c r="F85" s="36">
        <v>0</v>
      </c>
      <c r="G85" s="40">
        <v>0</v>
      </c>
      <c r="H85" s="36">
        <v>0</v>
      </c>
      <c r="I85" s="40">
        <v>0</v>
      </c>
    </row>
    <row r="86" spans="1:12" ht="81" customHeight="1" x14ac:dyDescent="0.2">
      <c r="A86" s="3" t="s">
        <v>121</v>
      </c>
      <c r="B86" s="40">
        <v>0</v>
      </c>
      <c r="C86" s="40">
        <v>0</v>
      </c>
      <c r="D86" s="40">
        <v>4.2</v>
      </c>
      <c r="E86" s="36">
        <v>0</v>
      </c>
      <c r="F86" s="36">
        <v>0</v>
      </c>
      <c r="G86" s="40">
        <v>94.3</v>
      </c>
      <c r="H86" s="36">
        <f>$D:$D/$G:$G*100</f>
        <v>4.4538706256627787</v>
      </c>
      <c r="I86" s="40">
        <v>3.2</v>
      </c>
    </row>
    <row r="87" spans="1:12" ht="86.25" customHeight="1" x14ac:dyDescent="0.2">
      <c r="A87" s="3" t="s">
        <v>120</v>
      </c>
      <c r="B87" s="40">
        <v>0</v>
      </c>
      <c r="C87" s="40">
        <v>0</v>
      </c>
      <c r="D87" s="40">
        <v>0.1</v>
      </c>
      <c r="E87" s="36">
        <v>0</v>
      </c>
      <c r="F87" s="36">
        <v>0</v>
      </c>
      <c r="G87" s="40">
        <v>0.1</v>
      </c>
      <c r="H87" s="36">
        <v>0</v>
      </c>
      <c r="I87" s="40">
        <v>0</v>
      </c>
      <c r="L87" s="22"/>
    </row>
    <row r="88" spans="1:12" ht="105.75" customHeight="1" x14ac:dyDescent="0.2">
      <c r="A88" s="3" t="s">
        <v>126</v>
      </c>
      <c r="B88" s="40">
        <v>0</v>
      </c>
      <c r="C88" s="40">
        <v>0</v>
      </c>
      <c r="D88" s="40">
        <v>64.400000000000006</v>
      </c>
      <c r="E88" s="36">
        <v>0</v>
      </c>
      <c r="F88" s="36">
        <v>0</v>
      </c>
      <c r="G88" s="40">
        <v>0</v>
      </c>
      <c r="H88" s="36">
        <v>0</v>
      </c>
      <c r="I88" s="40">
        <v>64.400000000000006</v>
      </c>
      <c r="L88" s="22"/>
    </row>
    <row r="89" spans="1:12" ht="71.25" customHeight="1" x14ac:dyDescent="0.2">
      <c r="A89" s="3" t="s">
        <v>125</v>
      </c>
      <c r="B89" s="40">
        <v>0</v>
      </c>
      <c r="C89" s="40">
        <v>0</v>
      </c>
      <c r="D89" s="40">
        <v>0</v>
      </c>
      <c r="E89" s="36">
        <v>0</v>
      </c>
      <c r="F89" s="36">
        <v>0</v>
      </c>
      <c r="G89" s="40">
        <v>0</v>
      </c>
      <c r="H89" s="36">
        <v>0</v>
      </c>
      <c r="I89" s="40">
        <v>0</v>
      </c>
      <c r="L89" s="22"/>
    </row>
    <row r="90" spans="1:12" ht="17.25" customHeight="1" x14ac:dyDescent="0.2">
      <c r="A90" s="5" t="s">
        <v>25</v>
      </c>
      <c r="B90" s="37">
        <f>SUM(B91:B92)</f>
        <v>737.2</v>
      </c>
      <c r="C90" s="37">
        <f t="shared" ref="C90:D90" si="21">SUM(C91:C92)</f>
        <v>399</v>
      </c>
      <c r="D90" s="37">
        <f t="shared" si="21"/>
        <v>359.7</v>
      </c>
      <c r="E90" s="35">
        <f>$D:$D/$B:$B*100</f>
        <v>48.792729245794895</v>
      </c>
      <c r="F90" s="35">
        <f>$D:$D/$C:$C*100</f>
        <v>90.150375939849624</v>
      </c>
      <c r="G90" s="37">
        <f t="shared" ref="G90" si="22">SUM(G91:G92)</f>
        <v>-3</v>
      </c>
      <c r="H90" s="35">
        <f>$D:$D/$G:$G*100</f>
        <v>-11990</v>
      </c>
      <c r="I90" s="37">
        <f t="shared" ref="I90" si="23">SUM(I91:I92)</f>
        <v>399</v>
      </c>
    </row>
    <row r="91" spans="1:12" ht="28.5" customHeight="1" x14ac:dyDescent="0.2">
      <c r="A91" s="5" t="s">
        <v>163</v>
      </c>
      <c r="B91" s="37">
        <v>0</v>
      </c>
      <c r="C91" s="37">
        <v>0</v>
      </c>
      <c r="D91" s="37">
        <v>-39.299999999999997</v>
      </c>
      <c r="E91" s="36">
        <v>0</v>
      </c>
      <c r="F91" s="36">
        <v>0</v>
      </c>
      <c r="G91" s="37">
        <v>-3</v>
      </c>
      <c r="H91" s="36">
        <f>$D:$D/$G:$G*100</f>
        <v>1310</v>
      </c>
      <c r="I91" s="37">
        <v>0</v>
      </c>
    </row>
    <row r="92" spans="1:12" ht="17.25" customHeight="1" x14ac:dyDescent="0.2">
      <c r="A92" s="52" t="s">
        <v>164</v>
      </c>
      <c r="B92" s="37">
        <f>SUM(B93:B94)</f>
        <v>737.2</v>
      </c>
      <c r="C92" s="37">
        <f t="shared" ref="C92:D92" si="24">SUM(C93:C94)</f>
        <v>399</v>
      </c>
      <c r="D92" s="37">
        <f t="shared" si="24"/>
        <v>399</v>
      </c>
      <c r="E92" s="35">
        <f>$D:$D/$B:$B*100</f>
        <v>54.123711340206185</v>
      </c>
      <c r="F92" s="35">
        <f t="shared" ref="F92:F101" si="25">$D:$D/$C:$C*100</f>
        <v>100</v>
      </c>
      <c r="G92" s="37">
        <f>SUM(G93:G94)</f>
        <v>0</v>
      </c>
      <c r="H92" s="35">
        <v>0</v>
      </c>
      <c r="I92" s="37">
        <f>SUM(I93:I94)</f>
        <v>399</v>
      </c>
    </row>
    <row r="93" spans="1:12" ht="42" customHeight="1" x14ac:dyDescent="0.2">
      <c r="A93" s="53" t="s">
        <v>165</v>
      </c>
      <c r="B93" s="40">
        <v>438.2</v>
      </c>
      <c r="C93" s="40">
        <v>100</v>
      </c>
      <c r="D93" s="40">
        <v>100</v>
      </c>
      <c r="E93" s="36">
        <f>$D:$D/$B:$B*100</f>
        <v>22.820629849383845</v>
      </c>
      <c r="F93" s="36">
        <f t="shared" si="25"/>
        <v>100</v>
      </c>
      <c r="G93" s="40">
        <v>0</v>
      </c>
      <c r="H93" s="36">
        <v>0</v>
      </c>
      <c r="I93" s="40">
        <v>100</v>
      </c>
    </row>
    <row r="94" spans="1:12" ht="35.25" customHeight="1" x14ac:dyDescent="0.2">
      <c r="A94" s="53" t="s">
        <v>166</v>
      </c>
      <c r="B94" s="40">
        <v>299</v>
      </c>
      <c r="C94" s="40">
        <v>299</v>
      </c>
      <c r="D94" s="40">
        <v>299</v>
      </c>
      <c r="E94" s="36">
        <f>$D:$D/$B:$B*100</f>
        <v>100</v>
      </c>
      <c r="F94" s="36">
        <f t="shared" si="25"/>
        <v>100</v>
      </c>
      <c r="G94" s="40">
        <v>0</v>
      </c>
      <c r="H94" s="36">
        <v>0</v>
      </c>
      <c r="I94" s="40">
        <v>299</v>
      </c>
    </row>
    <row r="95" spans="1:12" ht="14.25" x14ac:dyDescent="0.2">
      <c r="A95" s="7" t="s">
        <v>26</v>
      </c>
      <c r="B95" s="61">
        <f>B90+B63+B57+B53+B44+B41+B36+B31+B23+B7+B54+B55+B56+B18</f>
        <v>886956.4</v>
      </c>
      <c r="C95" s="61">
        <f>C90+C63+C57+C53+C44+C41+C36+C31+C23+C7+C54+C55+C56+C18</f>
        <v>349323.7</v>
      </c>
      <c r="D95" s="61">
        <f>D90+D63+D57+D53+D44+D41+D36+D31+D23+D7+D54+D55+D56+D18</f>
        <v>351550.80000000005</v>
      </c>
      <c r="E95" s="35">
        <f t="shared" ref="E95:E101" si="26">$D:$D/$B:$B*100</f>
        <v>39.635634851949888</v>
      </c>
      <c r="F95" s="35">
        <f t="shared" si="25"/>
        <v>100.63754620714256</v>
      </c>
      <c r="G95" s="61">
        <f>G90+G63+G57+G53+G44+G41+G36+G31+G23+G7+G54+G55+G56+G18</f>
        <v>294014.00000000006</v>
      </c>
      <c r="H95" s="35">
        <f t="shared" ref="H95:H101" si="27">$D:$D/$G:$G*100</f>
        <v>119.56940825947062</v>
      </c>
      <c r="I95" s="61">
        <f>I90+I63+I57+I53+I44+I41+I36+I31+I23+I7+I54+I55+I56+I18</f>
        <v>114443.59999999998</v>
      </c>
    </row>
    <row r="96" spans="1:12" ht="14.25" x14ac:dyDescent="0.2">
      <c r="A96" s="7" t="s">
        <v>27</v>
      </c>
      <c r="B96" s="61">
        <f>B97+B102+B103+B104+B105</f>
        <v>2850944.8000000003</v>
      </c>
      <c r="C96" s="61">
        <f>C97+C102+C103+C104+C105</f>
        <v>1148118</v>
      </c>
      <c r="D96" s="61">
        <f>D97+D102+D103+D104+D105</f>
        <v>887460.99999999988</v>
      </c>
      <c r="E96" s="35">
        <f t="shared" si="26"/>
        <v>31.128663031287022</v>
      </c>
      <c r="F96" s="35">
        <f t="shared" si="25"/>
        <v>77.297019992718504</v>
      </c>
      <c r="G96" s="61">
        <f>G97+G102+G103+G104+G105</f>
        <v>1534771.1999999997</v>
      </c>
      <c r="H96" s="35">
        <f t="shared" si="27"/>
        <v>57.823667788397394</v>
      </c>
      <c r="I96" s="61">
        <f>I97+I102+I103+I104+I105</f>
        <v>191942.5</v>
      </c>
    </row>
    <row r="97" spans="1:18" ht="25.5" x14ac:dyDescent="0.2">
      <c r="A97" s="7" t="s">
        <v>28</v>
      </c>
      <c r="B97" s="61">
        <f>SUM(B98:B101)</f>
        <v>2765195.7</v>
      </c>
      <c r="C97" s="61">
        <f>SUM(C98:C101)</f>
        <v>1160951.7</v>
      </c>
      <c r="D97" s="61">
        <f>SUM(D98:D101)</f>
        <v>900369.39999999991</v>
      </c>
      <c r="E97" s="35">
        <f t="shared" si="26"/>
        <v>32.560784034200537</v>
      </c>
      <c r="F97" s="35">
        <f t="shared" si="25"/>
        <v>77.55442366809919</v>
      </c>
      <c r="G97" s="61">
        <f>$98:$98+$99:$99+$100:$100+G101</f>
        <v>1552666.9999999998</v>
      </c>
      <c r="H97" s="35">
        <f t="shared" si="27"/>
        <v>57.988570633625891</v>
      </c>
      <c r="I97" s="61">
        <f>SUM(I98:I101)</f>
        <v>191946</v>
      </c>
    </row>
    <row r="98" spans="1:18" x14ac:dyDescent="0.2">
      <c r="A98" s="3" t="s">
        <v>29</v>
      </c>
      <c r="B98" s="40">
        <v>626894.6</v>
      </c>
      <c r="C98" s="40">
        <v>201122.4</v>
      </c>
      <c r="D98" s="40">
        <v>201122.4</v>
      </c>
      <c r="E98" s="36">
        <f t="shared" si="26"/>
        <v>32.082330905386648</v>
      </c>
      <c r="F98" s="36">
        <f t="shared" si="25"/>
        <v>100</v>
      </c>
      <c r="G98" s="40">
        <v>117768.4</v>
      </c>
      <c r="H98" s="36">
        <f t="shared" si="27"/>
        <v>170.77789967427594</v>
      </c>
      <c r="I98" s="40">
        <v>7944.3</v>
      </c>
    </row>
    <row r="99" spans="1:18" x14ac:dyDescent="0.2">
      <c r="A99" s="3" t="s">
        <v>30</v>
      </c>
      <c r="B99" s="40">
        <v>805340.2</v>
      </c>
      <c r="C99" s="40">
        <v>417403.4</v>
      </c>
      <c r="D99" s="40">
        <v>162341.79999999999</v>
      </c>
      <c r="E99" s="36">
        <f t="shared" si="26"/>
        <v>20.158164214328306</v>
      </c>
      <c r="F99" s="36">
        <f t="shared" si="25"/>
        <v>38.893262488997451</v>
      </c>
      <c r="G99" s="40">
        <v>968778.2</v>
      </c>
      <c r="H99" s="36">
        <f t="shared" si="27"/>
        <v>16.757375424013464</v>
      </c>
      <c r="I99" s="40">
        <v>11283.2</v>
      </c>
    </row>
    <row r="100" spans="1:18" x14ac:dyDescent="0.2">
      <c r="A100" s="3" t="s">
        <v>31</v>
      </c>
      <c r="B100" s="40">
        <v>1257957.7</v>
      </c>
      <c r="C100" s="40">
        <v>492982.5</v>
      </c>
      <c r="D100" s="40">
        <v>487537.5</v>
      </c>
      <c r="E100" s="36">
        <f t="shared" si="26"/>
        <v>38.756271375420653</v>
      </c>
      <c r="F100" s="36">
        <f t="shared" si="25"/>
        <v>98.895498318905837</v>
      </c>
      <c r="G100" s="40">
        <v>441021</v>
      </c>
      <c r="H100" s="36">
        <f t="shared" si="27"/>
        <v>110.54745692381995</v>
      </c>
      <c r="I100" s="40">
        <v>145928.79999999999</v>
      </c>
    </row>
    <row r="101" spans="1:18" x14ac:dyDescent="0.2">
      <c r="A101" s="3" t="s">
        <v>138</v>
      </c>
      <c r="B101" s="40">
        <v>75003.199999999997</v>
      </c>
      <c r="C101" s="40">
        <v>49443.4</v>
      </c>
      <c r="D101" s="40">
        <v>49367.7</v>
      </c>
      <c r="E101" s="36">
        <f t="shared" si="26"/>
        <v>65.8207916462231</v>
      </c>
      <c r="F101" s="36">
        <f t="shared" si="25"/>
        <v>99.846895642289965</v>
      </c>
      <c r="G101" s="40">
        <v>25099.4</v>
      </c>
      <c r="H101" s="36">
        <f t="shared" si="27"/>
        <v>196.68876546849722</v>
      </c>
      <c r="I101" s="40">
        <v>26789.7</v>
      </c>
    </row>
    <row r="102" spans="1:18" ht="30" customHeight="1" x14ac:dyDescent="0.2">
      <c r="A102" s="7" t="s">
        <v>108</v>
      </c>
      <c r="B102" s="37">
        <v>1435.2</v>
      </c>
      <c r="C102" s="37">
        <v>0</v>
      </c>
      <c r="D102" s="37">
        <v>0</v>
      </c>
      <c r="E102" s="35">
        <v>0</v>
      </c>
      <c r="F102" s="35">
        <v>0</v>
      </c>
      <c r="G102" s="37">
        <v>0</v>
      </c>
      <c r="H102" s="35">
        <v>0</v>
      </c>
      <c r="I102" s="37">
        <v>0</v>
      </c>
    </row>
    <row r="103" spans="1:18" ht="30" customHeight="1" x14ac:dyDescent="0.2">
      <c r="A103" s="7" t="s">
        <v>110</v>
      </c>
      <c r="B103" s="37">
        <v>97147.6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18" ht="66.75" customHeight="1" x14ac:dyDescent="0.2">
      <c r="A104" s="7" t="s">
        <v>106</v>
      </c>
      <c r="B104" s="37">
        <v>0</v>
      </c>
      <c r="C104" s="37">
        <v>0</v>
      </c>
      <c r="D104" s="37">
        <v>255</v>
      </c>
      <c r="E104" s="35">
        <v>0</v>
      </c>
      <c r="F104" s="35">
        <v>0</v>
      </c>
      <c r="G104" s="37">
        <v>801.8</v>
      </c>
      <c r="H104" s="35">
        <f>$D:$D/$G:$G*100</f>
        <v>31.803442254926416</v>
      </c>
      <c r="I104" s="37">
        <v>0</v>
      </c>
    </row>
    <row r="105" spans="1:18" ht="24.75" customHeight="1" x14ac:dyDescent="0.2">
      <c r="A105" s="7" t="s">
        <v>33</v>
      </c>
      <c r="B105" s="37">
        <v>-12833.7</v>
      </c>
      <c r="C105" s="37">
        <v>-12833.7</v>
      </c>
      <c r="D105" s="37">
        <v>-13163.4</v>
      </c>
      <c r="E105" s="35">
        <f>$D:$D/$B:$B*100</f>
        <v>102.56901750859066</v>
      </c>
      <c r="F105" s="35">
        <f>$D:$D/$C:$C*100</f>
        <v>102.56901750859066</v>
      </c>
      <c r="G105" s="37">
        <v>-18697.599999999999</v>
      </c>
      <c r="H105" s="35">
        <f>$D:$D/$G:$G*100</f>
        <v>70.401548861886027</v>
      </c>
      <c r="I105" s="37">
        <v>-3.5</v>
      </c>
    </row>
    <row r="106" spans="1:18" ht="18.75" customHeight="1" x14ac:dyDescent="0.2">
      <c r="A106" s="5" t="s">
        <v>32</v>
      </c>
      <c r="B106" s="63">
        <f>B96+B95</f>
        <v>3737901.2</v>
      </c>
      <c r="C106" s="61">
        <f t="shared" ref="C106:D106" si="28">C96+C95</f>
        <v>1497441.7</v>
      </c>
      <c r="D106" s="61">
        <f t="shared" si="28"/>
        <v>1239011.7999999998</v>
      </c>
      <c r="E106" s="35">
        <f>$D:$D/$B:$B*100</f>
        <v>33.147259215947166</v>
      </c>
      <c r="F106" s="35">
        <f>$D:$D/$C:$C*100</f>
        <v>82.74190574497824</v>
      </c>
      <c r="G106" s="61">
        <f>G96+G95</f>
        <v>1828785.1999999997</v>
      </c>
      <c r="H106" s="35">
        <f>$D:$D/$G:$G*100</f>
        <v>67.750537351242784</v>
      </c>
      <c r="I106" s="61">
        <f t="shared" ref="I106" si="29">I96+I95</f>
        <v>306386.09999999998</v>
      </c>
    </row>
    <row r="107" spans="1:18" ht="24" customHeight="1" x14ac:dyDescent="0.2">
      <c r="A107" s="65" t="s">
        <v>34</v>
      </c>
      <c r="B107" s="66"/>
      <c r="C107" s="66"/>
      <c r="D107" s="66"/>
      <c r="E107" s="66"/>
      <c r="F107" s="66"/>
      <c r="G107" s="66"/>
      <c r="H107" s="66"/>
      <c r="I107" s="67"/>
    </row>
    <row r="108" spans="1:18" ht="14.25" x14ac:dyDescent="0.2">
      <c r="A108" s="9" t="s">
        <v>35</v>
      </c>
      <c r="B108" s="61">
        <f>B109+B110+B111+B112+B113+B114+B115+B116</f>
        <v>368038.9</v>
      </c>
      <c r="C108" s="61">
        <f>C109+C110+C111+C112+C113+C114+C115+C116</f>
        <v>157627.59999999998</v>
      </c>
      <c r="D108" s="61">
        <f>D109+D110+D111+D112+D113+D114+D115+D116</f>
        <v>116374.09999999999</v>
      </c>
      <c r="E108" s="35">
        <f t="shared" ref="E108:E113" si="30">$D:$D/$B:$B*100</f>
        <v>31.620054293173901</v>
      </c>
      <c r="F108" s="35">
        <f>$D:$D/$C:$C*100</f>
        <v>73.828504652738474</v>
      </c>
      <c r="G108" s="61">
        <f>G109+G110+G111+G112+G113+G114+G115+G116</f>
        <v>101509.6</v>
      </c>
      <c r="H108" s="35">
        <f>$D:$D/$G:$G*100</f>
        <v>114.64344259065152</v>
      </c>
      <c r="I108" s="61">
        <f>I109+I110+I111+I112+I113+I114+I115+I116</f>
        <v>26643.3</v>
      </c>
    </row>
    <row r="109" spans="1:18" x14ac:dyDescent="0.2">
      <c r="A109" s="10" t="s">
        <v>36</v>
      </c>
      <c r="B109" s="56">
        <v>3290.1</v>
      </c>
      <c r="C109" s="56">
        <v>1364.8</v>
      </c>
      <c r="D109" s="56">
        <v>1225.5999999999999</v>
      </c>
      <c r="E109" s="36">
        <f t="shared" si="30"/>
        <v>37.251147381538551</v>
      </c>
      <c r="F109" s="36">
        <f>$D:$D/$C:$C*100</f>
        <v>89.800703399765524</v>
      </c>
      <c r="G109" s="56">
        <v>1042.5</v>
      </c>
      <c r="H109" s="36">
        <f>$D:$D/$G:$G*100</f>
        <v>117.56354916067144</v>
      </c>
      <c r="I109" s="56">
        <v>205.8</v>
      </c>
    </row>
    <row r="110" spans="1:18" ht="14.25" customHeight="1" x14ac:dyDescent="0.2">
      <c r="A110" s="10" t="s">
        <v>37</v>
      </c>
      <c r="B110" s="56">
        <v>9734.4</v>
      </c>
      <c r="C110" s="56">
        <v>4232.8</v>
      </c>
      <c r="D110" s="56">
        <v>3573.8</v>
      </c>
      <c r="E110" s="36">
        <f t="shared" si="30"/>
        <v>36.713099934253783</v>
      </c>
      <c r="F110" s="36">
        <f>$D:$D/$C:$C*100</f>
        <v>84.431109431109434</v>
      </c>
      <c r="G110" s="56">
        <v>3315.6</v>
      </c>
      <c r="H110" s="36">
        <f>$D:$D/$G:$G*100</f>
        <v>107.78742912293401</v>
      </c>
      <c r="I110" s="56">
        <v>869.4</v>
      </c>
    </row>
    <row r="111" spans="1:18" ht="25.5" x14ac:dyDescent="0.2">
      <c r="A111" s="10" t="s">
        <v>38</v>
      </c>
      <c r="B111" s="56">
        <v>76643.5</v>
      </c>
      <c r="C111" s="56">
        <v>34022.699999999997</v>
      </c>
      <c r="D111" s="56">
        <v>26954.3</v>
      </c>
      <c r="E111" s="36">
        <f t="shared" si="30"/>
        <v>35.168409584635356</v>
      </c>
      <c r="F111" s="36">
        <f>$D:$D/$C:$C*100</f>
        <v>79.224458964162167</v>
      </c>
      <c r="G111" s="56">
        <v>25086.3</v>
      </c>
      <c r="H111" s="36">
        <f>$D:$D/$G:$G*100</f>
        <v>107.44629538831951</v>
      </c>
      <c r="I111" s="56">
        <v>6160.6</v>
      </c>
    </row>
    <row r="112" spans="1:18" x14ac:dyDescent="0.2">
      <c r="A112" s="10" t="s">
        <v>81</v>
      </c>
      <c r="B112" s="40">
        <v>32.299999999999997</v>
      </c>
      <c r="C112" s="40">
        <v>0</v>
      </c>
      <c r="D112" s="40">
        <v>0</v>
      </c>
      <c r="E112" s="36">
        <f t="shared" si="30"/>
        <v>0</v>
      </c>
      <c r="F112" s="36">
        <v>0</v>
      </c>
      <c r="G112" s="40">
        <v>0</v>
      </c>
      <c r="H112" s="36">
        <v>0</v>
      </c>
      <c r="I112" s="40">
        <v>0</v>
      </c>
      <c r="R112" s="31"/>
    </row>
    <row r="113" spans="1:18" ht="25.5" x14ac:dyDescent="0.2">
      <c r="A113" s="3" t="s">
        <v>39</v>
      </c>
      <c r="B113" s="56">
        <v>20183.8</v>
      </c>
      <c r="C113" s="56">
        <v>7714.1</v>
      </c>
      <c r="D113" s="56">
        <v>7003</v>
      </c>
      <c r="E113" s="36">
        <f t="shared" si="30"/>
        <v>34.696142450876451</v>
      </c>
      <c r="F113" s="36">
        <f>$D:$D/$C:$C*100</f>
        <v>90.781815117771345</v>
      </c>
      <c r="G113" s="56">
        <v>6458.1</v>
      </c>
      <c r="H113" s="36">
        <f>$D:$D/$G:$G*100</f>
        <v>108.43746612780849</v>
      </c>
      <c r="I113" s="56">
        <v>1592.4</v>
      </c>
      <c r="R113" s="32"/>
    </row>
    <row r="114" spans="1:18" x14ac:dyDescent="0.2">
      <c r="A114" s="3" t="s">
        <v>141</v>
      </c>
      <c r="B114" s="56">
        <v>0</v>
      </c>
      <c r="C114" s="56">
        <v>0</v>
      </c>
      <c r="D114" s="56">
        <v>0</v>
      </c>
      <c r="E114" s="36">
        <v>0</v>
      </c>
      <c r="F114" s="36">
        <v>0</v>
      </c>
      <c r="G114" s="56">
        <v>0</v>
      </c>
      <c r="H114" s="36">
        <v>0</v>
      </c>
      <c r="I114" s="56">
        <v>0</v>
      </c>
      <c r="R114" s="31"/>
    </row>
    <row r="115" spans="1:18" x14ac:dyDescent="0.2">
      <c r="A115" s="10" t="s">
        <v>40</v>
      </c>
      <c r="B115" s="56">
        <v>4880</v>
      </c>
      <c r="C115" s="56">
        <v>0</v>
      </c>
      <c r="D115" s="56">
        <v>0</v>
      </c>
      <c r="E115" s="36">
        <f>$D:$D/$B:$B*100</f>
        <v>0</v>
      </c>
      <c r="F115" s="36">
        <v>0</v>
      </c>
      <c r="G115" s="56">
        <v>0</v>
      </c>
      <c r="H115" s="36">
        <v>0</v>
      </c>
      <c r="I115" s="56">
        <v>0</v>
      </c>
      <c r="R115" s="31"/>
    </row>
    <row r="116" spans="1:18" x14ac:dyDescent="0.2">
      <c r="A116" s="3" t="s">
        <v>41</v>
      </c>
      <c r="B116" s="56">
        <v>253274.8</v>
      </c>
      <c r="C116" s="56">
        <v>110293.2</v>
      </c>
      <c r="D116" s="56">
        <v>77617.399999999994</v>
      </c>
      <c r="E116" s="36">
        <f>$D:$D/$B:$B*100</f>
        <v>30.645528098334296</v>
      </c>
      <c r="F116" s="36">
        <f>$D:$D/$C:$C*100</f>
        <v>70.373694842474421</v>
      </c>
      <c r="G116" s="56">
        <v>65607.100000000006</v>
      </c>
      <c r="H116" s="36">
        <f>$D:$D/$G:$G*100</f>
        <v>118.30640281311015</v>
      </c>
      <c r="I116" s="56">
        <v>17815.099999999999</v>
      </c>
    </row>
    <row r="117" spans="1:18" ht="14.25" x14ac:dyDescent="0.2">
      <c r="A117" s="9" t="s">
        <v>42</v>
      </c>
      <c r="B117" s="37">
        <v>720.4</v>
      </c>
      <c r="C117" s="37">
        <v>312.2</v>
      </c>
      <c r="D117" s="37">
        <v>218</v>
      </c>
      <c r="E117" s="35">
        <f>$D:$D/$B:$B*100</f>
        <v>30.260966129927819</v>
      </c>
      <c r="F117" s="35">
        <f>$D:$D/$C:$C*100</f>
        <v>69.827033952594491</v>
      </c>
      <c r="G117" s="37">
        <v>143</v>
      </c>
      <c r="H117" s="35">
        <f>$D:$D/$G:$G*100</f>
        <v>152.44755244755243</v>
      </c>
      <c r="I117" s="37">
        <v>52.6</v>
      </c>
    </row>
    <row r="118" spans="1:18" ht="25.5" x14ac:dyDescent="0.2">
      <c r="A118" s="11" t="s">
        <v>43</v>
      </c>
      <c r="B118" s="37">
        <v>18399.400000000001</v>
      </c>
      <c r="C118" s="37">
        <v>7843.3</v>
      </c>
      <c r="D118" s="37">
        <v>6025.5</v>
      </c>
      <c r="E118" s="35">
        <f>$D:$D/$B:$B*100</f>
        <v>32.748350489689876</v>
      </c>
      <c r="F118" s="35">
        <f>$D:$D/$C:$C*100</f>
        <v>76.823530911733585</v>
      </c>
      <c r="G118" s="37">
        <v>5320.4</v>
      </c>
      <c r="H118" s="35">
        <f>$D:$D/$G:$G*100</f>
        <v>113.25276295015414</v>
      </c>
      <c r="I118" s="37">
        <v>1434.9</v>
      </c>
    </row>
    <row r="119" spans="1:18" ht="14.25" x14ac:dyDescent="0.2">
      <c r="A119" s="9" t="s">
        <v>44</v>
      </c>
      <c r="B119" s="61">
        <f>B120+B121+B122+B123+B124</f>
        <v>149753.90000000002</v>
      </c>
      <c r="C119" s="61">
        <f t="shared" ref="C119" si="31">C120+C121+C122+C123+C124</f>
        <v>33118.800000000003</v>
      </c>
      <c r="D119" s="61">
        <f>D120+D121+D122+D123+D124</f>
        <v>29752.899999999998</v>
      </c>
      <c r="E119" s="35">
        <f>$D:$D/$B:$B*100</f>
        <v>19.867863207569215</v>
      </c>
      <c r="F119" s="35">
        <f>$D:$D/$C:$C*100</f>
        <v>89.836890225491246</v>
      </c>
      <c r="G119" s="61">
        <f>G120+G121+G122+G123+G124</f>
        <v>34514.5</v>
      </c>
      <c r="H119" s="35">
        <f>$D:$D/$G:$G*100</f>
        <v>86.204059163539952</v>
      </c>
      <c r="I119" s="61">
        <f>I120+I121+I122+I123+I124</f>
        <v>7054.3</v>
      </c>
    </row>
    <row r="120" spans="1:18" x14ac:dyDescent="0.2">
      <c r="A120" s="10" t="s">
        <v>146</v>
      </c>
      <c r="B120" s="56">
        <v>0</v>
      </c>
      <c r="C120" s="56">
        <v>0</v>
      </c>
      <c r="D120" s="56">
        <v>0</v>
      </c>
      <c r="E120" s="36">
        <v>0</v>
      </c>
      <c r="F120" s="36">
        <v>0</v>
      </c>
      <c r="G120" s="56">
        <v>0</v>
      </c>
      <c r="H120" s="36">
        <v>0</v>
      </c>
      <c r="I120" s="56">
        <v>0</v>
      </c>
    </row>
    <row r="121" spans="1:18" x14ac:dyDescent="0.2">
      <c r="A121" s="10" t="s">
        <v>147</v>
      </c>
      <c r="B121" s="56">
        <v>734.5</v>
      </c>
      <c r="C121" s="56">
        <v>734.5</v>
      </c>
      <c r="D121" s="56">
        <v>734.5</v>
      </c>
      <c r="E121" s="36">
        <v>0</v>
      </c>
      <c r="F121" s="36">
        <f t="shared" ref="F121:F132" si="32">$D:$D/$C:$C*100</f>
        <v>100</v>
      </c>
      <c r="G121" s="56">
        <v>0</v>
      </c>
      <c r="H121" s="36">
        <v>0</v>
      </c>
      <c r="I121" s="56">
        <v>0</v>
      </c>
    </row>
    <row r="122" spans="1:18" x14ac:dyDescent="0.2">
      <c r="A122" s="10" t="s">
        <v>45</v>
      </c>
      <c r="B122" s="56">
        <v>21531.200000000001</v>
      </c>
      <c r="C122" s="56">
        <v>7191.3</v>
      </c>
      <c r="D122" s="56">
        <v>6539.6</v>
      </c>
      <c r="E122" s="36">
        <f t="shared" ref="E122:E145" si="33">$D:$D/$B:$B*100</f>
        <v>30.3726684996656</v>
      </c>
      <c r="F122" s="36">
        <f t="shared" si="32"/>
        <v>90.937660784559128</v>
      </c>
      <c r="G122" s="56">
        <v>5603.6</v>
      </c>
      <c r="H122" s="36">
        <f t="shared" ref="H122:H128" si="34">$D:$D/$G:$G*100</f>
        <v>116.7035477193233</v>
      </c>
      <c r="I122" s="56">
        <v>1619.5</v>
      </c>
    </row>
    <row r="123" spans="1:18" x14ac:dyDescent="0.2">
      <c r="A123" s="12" t="s">
        <v>88</v>
      </c>
      <c r="B123" s="40">
        <v>116839.1</v>
      </c>
      <c r="C123" s="40">
        <v>22422.9</v>
      </c>
      <c r="D123" s="40">
        <v>22422.5</v>
      </c>
      <c r="E123" s="36">
        <f t="shared" si="33"/>
        <v>19.190921532261033</v>
      </c>
      <c r="F123" s="36">
        <f t="shared" si="32"/>
        <v>99.998216109423836</v>
      </c>
      <c r="G123" s="40">
        <v>28064.1</v>
      </c>
      <c r="H123" s="36">
        <f t="shared" si="34"/>
        <v>79.897449054129652</v>
      </c>
      <c r="I123" s="40">
        <v>5403.5</v>
      </c>
    </row>
    <row r="124" spans="1:18" x14ac:dyDescent="0.2">
      <c r="A124" s="10" t="s">
        <v>46</v>
      </c>
      <c r="B124" s="56">
        <v>10649.1</v>
      </c>
      <c r="C124" s="56">
        <v>2770.1</v>
      </c>
      <c r="D124" s="56">
        <v>56.3</v>
      </c>
      <c r="E124" s="36">
        <f t="shared" si="33"/>
        <v>0.52868317510399943</v>
      </c>
      <c r="F124" s="36">
        <f t="shared" si="32"/>
        <v>2.0324176022526261</v>
      </c>
      <c r="G124" s="56">
        <v>846.8</v>
      </c>
      <c r="H124" s="36">
        <f t="shared" si="34"/>
        <v>6.648559282002835</v>
      </c>
      <c r="I124" s="56">
        <v>31.3</v>
      </c>
    </row>
    <row r="125" spans="1:18" ht="14.25" x14ac:dyDescent="0.2">
      <c r="A125" s="9" t="s">
        <v>47</v>
      </c>
      <c r="B125" s="61">
        <f>B126+B127+B128+B129</f>
        <v>1776318.7</v>
      </c>
      <c r="C125" s="61">
        <f>C126+C127+C128+C129</f>
        <v>1197729.8</v>
      </c>
      <c r="D125" s="61">
        <f>D126+D127+D128+D129</f>
        <v>394597</v>
      </c>
      <c r="E125" s="35">
        <f t="shared" si="33"/>
        <v>22.214313231066026</v>
      </c>
      <c r="F125" s="35">
        <f t="shared" si="32"/>
        <v>32.945410559209598</v>
      </c>
      <c r="G125" s="61">
        <f>G126+G127+G128+G129</f>
        <v>911642.60000000009</v>
      </c>
      <c r="H125" s="35">
        <f t="shared" si="34"/>
        <v>43.284177373896298</v>
      </c>
      <c r="I125" s="61">
        <f>I126+I127+I128+I129</f>
        <v>28903.4</v>
      </c>
    </row>
    <row r="126" spans="1:18" x14ac:dyDescent="0.2">
      <c r="A126" s="10" t="s">
        <v>48</v>
      </c>
      <c r="B126" s="56">
        <v>1406220.8</v>
      </c>
      <c r="C126" s="56">
        <v>1124041.3</v>
      </c>
      <c r="D126" s="56">
        <v>345182.9</v>
      </c>
      <c r="E126" s="36">
        <f t="shared" si="33"/>
        <v>24.546849257243245</v>
      </c>
      <c r="F126" s="36">
        <f t="shared" si="32"/>
        <v>30.709094051971224</v>
      </c>
      <c r="G126" s="56">
        <v>863042</v>
      </c>
      <c r="H126" s="36">
        <f t="shared" si="34"/>
        <v>39.996072033574265</v>
      </c>
      <c r="I126" s="56">
        <v>19476.400000000001</v>
      </c>
    </row>
    <row r="127" spans="1:18" x14ac:dyDescent="0.2">
      <c r="A127" s="10" t="s">
        <v>49</v>
      </c>
      <c r="B127" s="56">
        <v>177562.9</v>
      </c>
      <c r="C127" s="56">
        <v>47079.8</v>
      </c>
      <c r="D127" s="56">
        <v>29707.7</v>
      </c>
      <c r="E127" s="36">
        <f t="shared" si="33"/>
        <v>16.730803563131712</v>
      </c>
      <c r="F127" s="36">
        <f t="shared" si="32"/>
        <v>63.100735347218972</v>
      </c>
      <c r="G127" s="56">
        <v>28972.799999999999</v>
      </c>
      <c r="H127" s="36">
        <f t="shared" si="34"/>
        <v>102.53651700905677</v>
      </c>
      <c r="I127" s="56">
        <v>4493.3999999999996</v>
      </c>
    </row>
    <row r="128" spans="1:18" x14ac:dyDescent="0.2">
      <c r="A128" s="10" t="s">
        <v>50</v>
      </c>
      <c r="B128" s="56">
        <v>176456.5</v>
      </c>
      <c r="C128" s="56">
        <v>23593.5</v>
      </c>
      <c r="D128" s="56">
        <v>19103.099999999999</v>
      </c>
      <c r="E128" s="36">
        <f t="shared" si="33"/>
        <v>10.825954272016048</v>
      </c>
      <c r="F128" s="36">
        <f t="shared" si="32"/>
        <v>80.96763939220547</v>
      </c>
      <c r="G128" s="56">
        <v>19627.8</v>
      </c>
      <c r="H128" s="36">
        <f t="shared" si="34"/>
        <v>97.326750833002166</v>
      </c>
      <c r="I128" s="56">
        <v>4810.5</v>
      </c>
    </row>
    <row r="129" spans="1:9" x14ac:dyDescent="0.2">
      <c r="A129" s="10" t="s">
        <v>51</v>
      </c>
      <c r="B129" s="56">
        <v>16078.5</v>
      </c>
      <c r="C129" s="56">
        <v>3015.2</v>
      </c>
      <c r="D129" s="56">
        <v>603.29999999999995</v>
      </c>
      <c r="E129" s="36">
        <f t="shared" si="33"/>
        <v>3.7522156917622911</v>
      </c>
      <c r="F129" s="36">
        <f t="shared" si="32"/>
        <v>20.008622976916953</v>
      </c>
      <c r="G129" s="56">
        <v>0</v>
      </c>
      <c r="H129" s="36">
        <v>0</v>
      </c>
      <c r="I129" s="56">
        <v>123.1</v>
      </c>
    </row>
    <row r="130" spans="1:9" ht="18.75" customHeight="1" x14ac:dyDescent="0.2">
      <c r="A130" s="13" t="s">
        <v>112</v>
      </c>
      <c r="B130" s="61">
        <f>SUM(B131:B132)</f>
        <v>22735.9</v>
      </c>
      <c r="C130" s="61">
        <f>SUM(C131:C132)</f>
        <v>6179.2000000000007</v>
      </c>
      <c r="D130" s="61">
        <f>SUM(D131:D132)</f>
        <v>4983.5</v>
      </c>
      <c r="E130" s="35">
        <f t="shared" si="33"/>
        <v>21.919079517415188</v>
      </c>
      <c r="F130" s="35">
        <f t="shared" si="32"/>
        <v>80.649598653547372</v>
      </c>
      <c r="G130" s="61">
        <f>SUM(G131:G132)</f>
        <v>1269</v>
      </c>
      <c r="H130" s="36">
        <v>0</v>
      </c>
      <c r="I130" s="61">
        <f>SUM(I131:I132)</f>
        <v>174.2</v>
      </c>
    </row>
    <row r="131" spans="1:9" ht="30.75" customHeight="1" x14ac:dyDescent="0.2">
      <c r="A131" s="10" t="s">
        <v>113</v>
      </c>
      <c r="B131" s="56">
        <v>2083</v>
      </c>
      <c r="C131" s="56">
        <v>694.6</v>
      </c>
      <c r="D131" s="56">
        <v>247.4</v>
      </c>
      <c r="E131" s="36">
        <f t="shared" si="33"/>
        <v>11.877100336053768</v>
      </c>
      <c r="F131" s="36">
        <f t="shared" si="32"/>
        <v>35.617621652749783</v>
      </c>
      <c r="G131" s="56">
        <v>515.1</v>
      </c>
      <c r="H131" s="36">
        <v>0</v>
      </c>
      <c r="I131" s="56">
        <v>34</v>
      </c>
    </row>
    <row r="132" spans="1:9" ht="20.25" customHeight="1" x14ac:dyDescent="0.2">
      <c r="A132" s="10" t="s">
        <v>111</v>
      </c>
      <c r="B132" s="56">
        <v>20652.900000000001</v>
      </c>
      <c r="C132" s="56">
        <v>5484.6</v>
      </c>
      <c r="D132" s="56">
        <v>4736.1000000000004</v>
      </c>
      <c r="E132" s="36">
        <f t="shared" si="33"/>
        <v>22.93188849992011</v>
      </c>
      <c r="F132" s="36">
        <f t="shared" si="32"/>
        <v>86.352696641505304</v>
      </c>
      <c r="G132" s="56">
        <v>753.9</v>
      </c>
      <c r="H132" s="36">
        <v>0</v>
      </c>
      <c r="I132" s="56">
        <v>140.19999999999999</v>
      </c>
    </row>
    <row r="133" spans="1:9" ht="14.25" x14ac:dyDescent="0.2">
      <c r="A133" s="13" t="s">
        <v>52</v>
      </c>
      <c r="B133" s="61">
        <f>B134+B135+B136+B137+B138</f>
        <v>1783225.4</v>
      </c>
      <c r="C133" s="61">
        <f>C134+C135+C136+C137+C138</f>
        <v>768469.79999999993</v>
      </c>
      <c r="D133" s="61">
        <f>D134+D135+D136+D137+D138</f>
        <v>756863.6</v>
      </c>
      <c r="E133" s="35">
        <f t="shared" si="33"/>
        <v>42.443518357241885</v>
      </c>
      <c r="F133" s="35">
        <f t="shared" ref="F133:F142" si="35">$D:$D/$C:$C*100</f>
        <v>98.489699920543401</v>
      </c>
      <c r="G133" s="61">
        <f>G134+G135+G136+G137+G138</f>
        <v>636655.6</v>
      </c>
      <c r="H133" s="35">
        <f t="shared" ref="H133:H141" si="36">$D:$D/$G:$G*100</f>
        <v>118.88116589251709</v>
      </c>
      <c r="I133" s="61">
        <f>I134+I135+I136+I137+I138</f>
        <v>236769.49999999997</v>
      </c>
    </row>
    <row r="134" spans="1:9" x14ac:dyDescent="0.2">
      <c r="A134" s="10" t="s">
        <v>53</v>
      </c>
      <c r="B134" s="56">
        <v>676210.7</v>
      </c>
      <c r="C134" s="56">
        <v>268120.3</v>
      </c>
      <c r="D134" s="56">
        <v>268070.3</v>
      </c>
      <c r="E134" s="36">
        <f t="shared" si="33"/>
        <v>39.643013634655588</v>
      </c>
      <c r="F134" s="36">
        <f t="shared" si="35"/>
        <v>99.981351654462571</v>
      </c>
      <c r="G134" s="56">
        <v>252011.7</v>
      </c>
      <c r="H134" s="36">
        <f t="shared" si="36"/>
        <v>106.37216446696721</v>
      </c>
      <c r="I134" s="56">
        <v>64323.8</v>
      </c>
    </row>
    <row r="135" spans="1:9" x14ac:dyDescent="0.2">
      <c r="A135" s="10" t="s">
        <v>54</v>
      </c>
      <c r="B135" s="56">
        <v>825662.8</v>
      </c>
      <c r="C135" s="56">
        <v>376395.9</v>
      </c>
      <c r="D135" s="56">
        <v>370247.4</v>
      </c>
      <c r="E135" s="36">
        <f t="shared" si="33"/>
        <v>44.842446577464798</v>
      </c>
      <c r="F135" s="36">
        <f t="shared" si="35"/>
        <v>98.36648061256777</v>
      </c>
      <c r="G135" s="56">
        <v>301053.5</v>
      </c>
      <c r="H135" s="36">
        <f t="shared" si="36"/>
        <v>122.98392146246432</v>
      </c>
      <c r="I135" s="56">
        <v>132913.29999999999</v>
      </c>
    </row>
    <row r="136" spans="1:9" x14ac:dyDescent="0.2">
      <c r="A136" s="10" t="s">
        <v>107</v>
      </c>
      <c r="B136" s="56">
        <v>153079.20000000001</v>
      </c>
      <c r="C136" s="56">
        <v>80959.5</v>
      </c>
      <c r="D136" s="56">
        <v>80594.5</v>
      </c>
      <c r="E136" s="36">
        <f t="shared" si="33"/>
        <v>52.648890247662635</v>
      </c>
      <c r="F136" s="36">
        <f t="shared" si="35"/>
        <v>99.549157294696727</v>
      </c>
      <c r="G136" s="56">
        <v>52142.6</v>
      </c>
      <c r="H136" s="36">
        <f t="shared" si="36"/>
        <v>154.56555676164979</v>
      </c>
      <c r="I136" s="56">
        <v>29698.9</v>
      </c>
    </row>
    <row r="137" spans="1:9" x14ac:dyDescent="0.2">
      <c r="A137" s="10" t="s">
        <v>55</v>
      </c>
      <c r="B137" s="56">
        <v>23711</v>
      </c>
      <c r="C137" s="56">
        <v>9328.4</v>
      </c>
      <c r="D137" s="56">
        <v>8986.6</v>
      </c>
      <c r="E137" s="36">
        <f t="shared" si="33"/>
        <v>37.900552486187848</v>
      </c>
      <c r="F137" s="36">
        <f t="shared" si="35"/>
        <v>96.335920415076544</v>
      </c>
      <c r="G137" s="56">
        <v>5313</v>
      </c>
      <c r="H137" s="36">
        <f t="shared" si="36"/>
        <v>169.14361001317525</v>
      </c>
      <c r="I137" s="56">
        <v>2251.9</v>
      </c>
    </row>
    <row r="138" spans="1:9" x14ac:dyDescent="0.2">
      <c r="A138" s="10" t="s">
        <v>56</v>
      </c>
      <c r="B138" s="56">
        <v>104561.7</v>
      </c>
      <c r="C138" s="56">
        <v>33665.699999999997</v>
      </c>
      <c r="D138" s="40">
        <v>28964.799999999999</v>
      </c>
      <c r="E138" s="36">
        <f t="shared" si="33"/>
        <v>27.701156350747929</v>
      </c>
      <c r="F138" s="36">
        <f t="shared" si="35"/>
        <v>86.036529761745641</v>
      </c>
      <c r="G138" s="40">
        <v>26134.799999999999</v>
      </c>
      <c r="H138" s="36">
        <f t="shared" si="36"/>
        <v>110.82847391217841</v>
      </c>
      <c r="I138" s="40">
        <v>7581.6</v>
      </c>
    </row>
    <row r="139" spans="1:9" ht="28.5" customHeight="1" x14ac:dyDescent="0.2">
      <c r="A139" s="13" t="s">
        <v>57</v>
      </c>
      <c r="B139" s="61">
        <f>B140+B141</f>
        <v>177232.6</v>
      </c>
      <c r="C139" s="61">
        <f>C140+C141</f>
        <v>79233.100000000006</v>
      </c>
      <c r="D139" s="61">
        <f>D140+D141</f>
        <v>77456.599999999991</v>
      </c>
      <c r="E139" s="35">
        <f t="shared" si="33"/>
        <v>43.703359314257078</v>
      </c>
      <c r="F139" s="35">
        <f t="shared" si="35"/>
        <v>97.757881491447378</v>
      </c>
      <c r="G139" s="61">
        <f>G140+G141</f>
        <v>59162</v>
      </c>
      <c r="H139" s="35">
        <f t="shared" si="36"/>
        <v>130.92288969270814</v>
      </c>
      <c r="I139" s="61">
        <f>I140+I141</f>
        <v>18089.7</v>
      </c>
    </row>
    <row r="140" spans="1:9" x14ac:dyDescent="0.2">
      <c r="A140" s="10" t="s">
        <v>58</v>
      </c>
      <c r="B140" s="56">
        <v>167206.70000000001</v>
      </c>
      <c r="C140" s="56">
        <v>75912.100000000006</v>
      </c>
      <c r="D140" s="56">
        <v>74642.399999999994</v>
      </c>
      <c r="E140" s="36">
        <f t="shared" si="33"/>
        <v>44.640794896376754</v>
      </c>
      <c r="F140" s="36">
        <f t="shared" si="35"/>
        <v>98.327407620129065</v>
      </c>
      <c r="G140" s="56">
        <v>55167.3</v>
      </c>
      <c r="H140" s="36">
        <f t="shared" si="36"/>
        <v>135.30189079400293</v>
      </c>
      <c r="I140" s="56">
        <v>17434.2</v>
      </c>
    </row>
    <row r="141" spans="1:9" ht="25.5" x14ac:dyDescent="0.2">
      <c r="A141" s="10" t="s">
        <v>59</v>
      </c>
      <c r="B141" s="56">
        <v>10025.9</v>
      </c>
      <c r="C141" s="56">
        <v>3321</v>
      </c>
      <c r="D141" s="56">
        <v>2814.2</v>
      </c>
      <c r="E141" s="36">
        <f t="shared" si="33"/>
        <v>28.069300511674761</v>
      </c>
      <c r="F141" s="36">
        <f t="shared" si="35"/>
        <v>84.739536284251727</v>
      </c>
      <c r="G141" s="56">
        <v>3994.7</v>
      </c>
      <c r="H141" s="36">
        <f t="shared" si="36"/>
        <v>70.448344055874031</v>
      </c>
      <c r="I141" s="56">
        <v>655.5</v>
      </c>
    </row>
    <row r="142" spans="1:9" ht="18.75" customHeight="1" x14ac:dyDescent="0.2">
      <c r="A142" s="13" t="s">
        <v>60</v>
      </c>
      <c r="B142" s="61">
        <f>B143+B144+B145+B146</f>
        <v>113100.3</v>
      </c>
      <c r="C142" s="61">
        <f>C143+C144+C145+C146</f>
        <v>46953.7</v>
      </c>
      <c r="D142" s="61">
        <f>D143+D144+D145+D146</f>
        <v>46499.799999999996</v>
      </c>
      <c r="E142" s="35">
        <f t="shared" si="33"/>
        <v>41.113772465678686</v>
      </c>
      <c r="F142" s="35">
        <f t="shared" si="35"/>
        <v>99.033303019783318</v>
      </c>
      <c r="G142" s="61">
        <f>G143+G144+G145+G146</f>
        <v>41490.199999999997</v>
      </c>
      <c r="H142" s="35">
        <v>0</v>
      </c>
      <c r="I142" s="61">
        <f>I143+I144+I145+I146</f>
        <v>10348.299999999999</v>
      </c>
    </row>
    <row r="143" spans="1:9" x14ac:dyDescent="0.2">
      <c r="A143" s="10" t="s">
        <v>61</v>
      </c>
      <c r="B143" s="56">
        <v>5311.2</v>
      </c>
      <c r="C143" s="56">
        <v>1770.4</v>
      </c>
      <c r="D143" s="56">
        <v>1629.2</v>
      </c>
      <c r="E143" s="36">
        <f t="shared" si="33"/>
        <v>30.674800421750266</v>
      </c>
      <c r="F143" s="36">
        <f>$D:$D/$C:$C*100</f>
        <v>92.024401265250788</v>
      </c>
      <c r="G143" s="56">
        <v>574.1</v>
      </c>
      <c r="H143" s="36">
        <f>$D:$D/$G:$G*100</f>
        <v>283.78331301167043</v>
      </c>
      <c r="I143" s="56">
        <v>407.3</v>
      </c>
    </row>
    <row r="144" spans="1:9" x14ac:dyDescent="0.2">
      <c r="A144" s="10" t="s">
        <v>62</v>
      </c>
      <c r="B144" s="56">
        <v>104186.5</v>
      </c>
      <c r="C144" s="56">
        <v>44142.7</v>
      </c>
      <c r="D144" s="56">
        <v>43979.5</v>
      </c>
      <c r="E144" s="36">
        <f t="shared" si="33"/>
        <v>42.212282781358432</v>
      </c>
      <c r="F144" s="36">
        <f>$D:$D/$C:$C*100</f>
        <v>99.630289946015992</v>
      </c>
      <c r="G144" s="56">
        <v>39685.599999999999</v>
      </c>
      <c r="H144" s="36">
        <f>$D:$D/$G:$G*100</f>
        <v>110.81979357751931</v>
      </c>
      <c r="I144" s="56">
        <v>9760.2000000000007</v>
      </c>
    </row>
    <row r="145" spans="1:9" x14ac:dyDescent="0.2">
      <c r="A145" s="10" t="s">
        <v>63</v>
      </c>
      <c r="B145" s="40">
        <v>3602.6</v>
      </c>
      <c r="C145" s="40">
        <v>1040.5999999999999</v>
      </c>
      <c r="D145" s="40">
        <v>891.1</v>
      </c>
      <c r="E145" s="36">
        <f t="shared" si="33"/>
        <v>24.73491367345806</v>
      </c>
      <c r="F145" s="36">
        <f>$D:$D/$C:$C*100</f>
        <v>85.633288487411122</v>
      </c>
      <c r="G145" s="40">
        <v>1230.5</v>
      </c>
      <c r="H145" s="36">
        <f>$D:$D/$G:$G*100</f>
        <v>72.417716375457132</v>
      </c>
      <c r="I145" s="40">
        <v>180.8</v>
      </c>
    </row>
    <row r="146" spans="1:9" x14ac:dyDescent="0.2">
      <c r="A146" s="10" t="s">
        <v>64</v>
      </c>
      <c r="B146" s="56">
        <v>0</v>
      </c>
      <c r="C146" s="56">
        <v>0</v>
      </c>
      <c r="D146" s="56">
        <v>0</v>
      </c>
      <c r="E146" s="36">
        <v>0</v>
      </c>
      <c r="F146" s="36">
        <v>0</v>
      </c>
      <c r="G146" s="56">
        <v>0</v>
      </c>
      <c r="H146" s="36">
        <v>0</v>
      </c>
      <c r="I146" s="56">
        <v>0</v>
      </c>
    </row>
    <row r="147" spans="1:9" ht="16.5" customHeight="1" x14ac:dyDescent="0.2">
      <c r="A147" s="13" t="s">
        <v>71</v>
      </c>
      <c r="B147" s="37">
        <f>B148+B149+B150+B151</f>
        <v>143963.5</v>
      </c>
      <c r="C147" s="37">
        <f t="shared" ref="C147:D147" si="37">C148+C149+C150+C151</f>
        <v>38775</v>
      </c>
      <c r="D147" s="37">
        <f t="shared" si="37"/>
        <v>37881.699999999997</v>
      </c>
      <c r="E147" s="35">
        <f>$D:$D/$B:$B*100</f>
        <v>26.313405828560711</v>
      </c>
      <c r="F147" s="35">
        <f>$D:$D/$C:$C*100</f>
        <v>97.696196002578972</v>
      </c>
      <c r="G147" s="37">
        <f t="shared" ref="G147" si="38">G148+G149+G150+G151</f>
        <v>27372.500000000004</v>
      </c>
      <c r="H147" s="35">
        <f>$D:$D/$G:$G*100</f>
        <v>138.39327792492463</v>
      </c>
      <c r="I147" s="37">
        <f t="shared" ref="I147" si="39">I148+I149+I150+I151</f>
        <v>9977.1</v>
      </c>
    </row>
    <row r="148" spans="1:9" x14ac:dyDescent="0.2">
      <c r="A148" s="24" t="s">
        <v>72</v>
      </c>
      <c r="B148" s="40">
        <v>0</v>
      </c>
      <c r="C148" s="40">
        <v>0</v>
      </c>
      <c r="D148" s="40">
        <v>0</v>
      </c>
      <c r="E148" s="36">
        <v>0</v>
      </c>
      <c r="F148" s="36">
        <v>0</v>
      </c>
      <c r="G148" s="40">
        <v>21076.400000000001</v>
      </c>
      <c r="H148" s="36">
        <f>$D:$D/$G:$G*100</f>
        <v>0</v>
      </c>
      <c r="I148" s="40">
        <v>0</v>
      </c>
    </row>
    <row r="149" spans="1:9" x14ac:dyDescent="0.2">
      <c r="A149" s="14" t="s">
        <v>73</v>
      </c>
      <c r="B149" s="40">
        <v>69929.100000000006</v>
      </c>
      <c r="C149" s="40">
        <v>9275.4</v>
      </c>
      <c r="D149" s="40">
        <v>8617.6</v>
      </c>
      <c r="E149" s="36">
        <f>$D:$D/$B:$B*100</f>
        <v>12.323338924710885</v>
      </c>
      <c r="F149" s="36">
        <f>$D:$D/$C:$C*100</f>
        <v>92.908122560752105</v>
      </c>
      <c r="G149" s="40">
        <v>4817.8999999999996</v>
      </c>
      <c r="H149" s="36">
        <f>$D:$D/$G:$G*100</f>
        <v>178.8663110483821</v>
      </c>
      <c r="I149" s="40">
        <v>2269.5</v>
      </c>
    </row>
    <row r="150" spans="1:9" x14ac:dyDescent="0.2">
      <c r="A150" s="14" t="s">
        <v>157</v>
      </c>
      <c r="B150" s="40">
        <v>68980.899999999994</v>
      </c>
      <c r="C150" s="40">
        <v>27470</v>
      </c>
      <c r="D150" s="40">
        <v>27470</v>
      </c>
      <c r="E150" s="36">
        <f>$D:$D/$B:$B*100</f>
        <v>39.822617565152093</v>
      </c>
      <c r="F150" s="36">
        <f>$D:$D/$C:$C*100</f>
        <v>100</v>
      </c>
      <c r="G150" s="40">
        <v>0</v>
      </c>
      <c r="H150" s="36">
        <v>0</v>
      </c>
      <c r="I150" s="40">
        <v>7302</v>
      </c>
    </row>
    <row r="151" spans="1:9" ht="24.75" customHeight="1" x14ac:dyDescent="0.2">
      <c r="A151" s="14" t="s">
        <v>82</v>
      </c>
      <c r="B151" s="40">
        <v>5053.5</v>
      </c>
      <c r="C151" s="40">
        <v>2029.6</v>
      </c>
      <c r="D151" s="40">
        <v>1794.1</v>
      </c>
      <c r="E151" s="36">
        <f>$D:$D/$B:$B*100</f>
        <v>35.502127238547537</v>
      </c>
      <c r="F151" s="36">
        <f>$D:$D/$C:$C*100</f>
        <v>88.396728419392971</v>
      </c>
      <c r="G151" s="40">
        <v>1478.2</v>
      </c>
      <c r="H151" s="36">
        <f>$D:$D/$G:$G*100</f>
        <v>121.37058584765255</v>
      </c>
      <c r="I151" s="40">
        <v>405.6</v>
      </c>
    </row>
    <row r="152" spans="1:9" ht="25.5" x14ac:dyDescent="0.2">
      <c r="A152" s="15" t="s">
        <v>94</v>
      </c>
      <c r="B152" s="37">
        <f t="shared" ref="B152:H152" si="40">B153</f>
        <v>0</v>
      </c>
      <c r="C152" s="37">
        <f t="shared" si="40"/>
        <v>0</v>
      </c>
      <c r="D152" s="37">
        <f>D153</f>
        <v>0</v>
      </c>
      <c r="E152" s="37">
        <f t="shared" si="40"/>
        <v>0</v>
      </c>
      <c r="F152" s="37">
        <f t="shared" si="40"/>
        <v>0</v>
      </c>
      <c r="G152" s="37">
        <f t="shared" si="40"/>
        <v>0</v>
      </c>
      <c r="H152" s="40">
        <f t="shared" si="40"/>
        <v>0</v>
      </c>
      <c r="I152" s="37">
        <f>I153</f>
        <v>0</v>
      </c>
    </row>
    <row r="153" spans="1:9" ht="26.25" customHeight="1" x14ac:dyDescent="0.2">
      <c r="A153" s="14" t="s">
        <v>94</v>
      </c>
      <c r="B153" s="40">
        <v>0</v>
      </c>
      <c r="C153" s="40">
        <v>0</v>
      </c>
      <c r="D153" s="40">
        <v>0</v>
      </c>
      <c r="E153" s="36">
        <v>0</v>
      </c>
      <c r="F153" s="36">
        <v>0</v>
      </c>
      <c r="G153" s="56">
        <v>0</v>
      </c>
      <c r="H153" s="36">
        <v>0</v>
      </c>
      <c r="I153" s="40">
        <v>0</v>
      </c>
    </row>
    <row r="154" spans="1:9" ht="21" customHeight="1" x14ac:dyDescent="0.2">
      <c r="A154" s="23" t="s">
        <v>65</v>
      </c>
      <c r="B154" s="39">
        <f>B108+B117+B118+B119+B125+B130+B133+B139+B142+B147+B152</f>
        <v>4553488.9999999991</v>
      </c>
      <c r="C154" s="39">
        <f>C108+C117+C118+C119+C125+C130+C133+C139+C142+C147+C152</f>
        <v>2336242.5</v>
      </c>
      <c r="D154" s="39">
        <f>D108+D117+D118+D119+D125+D130+D133+D139+D142+D147+D152</f>
        <v>1470652.7000000002</v>
      </c>
      <c r="E154" s="38">
        <f>$D:$D/$B:$B*100</f>
        <v>32.297271389038173</v>
      </c>
      <c r="F154" s="38">
        <f>$D:$D/$C:$C*100</f>
        <v>62.949488334365981</v>
      </c>
      <c r="G154" s="39">
        <f>G108+G117+G118+G119+G125+G130+G133+G139+G142+G147+G152</f>
        <v>1819079.4000000001</v>
      </c>
      <c r="H154" s="46">
        <f>$D:$D/$G:$G*100</f>
        <v>80.845987261468636</v>
      </c>
      <c r="I154" s="39">
        <f>I108+I117+I118+I119+I125+I130+I133+I139+I142+I147+I152</f>
        <v>339447.29999999993</v>
      </c>
    </row>
    <row r="155" spans="1:9" ht="24" customHeight="1" x14ac:dyDescent="0.2">
      <c r="A155" s="16" t="s">
        <v>66</v>
      </c>
      <c r="B155" s="39">
        <f>B106-B154</f>
        <v>-815587.79999999888</v>
      </c>
      <c r="C155" s="39">
        <f>C106-C154</f>
        <v>-838800.8</v>
      </c>
      <c r="D155" s="39">
        <f>D106-D154</f>
        <v>-231640.90000000037</v>
      </c>
      <c r="E155" s="39"/>
      <c r="F155" s="39"/>
      <c r="G155" s="39">
        <f>G106-G154</f>
        <v>9705.7999999995809</v>
      </c>
      <c r="H155" s="47"/>
      <c r="I155" s="39">
        <f>I106-I154</f>
        <v>-33061.199999999953</v>
      </c>
    </row>
    <row r="156" spans="1:9" ht="30" customHeight="1" x14ac:dyDescent="0.2">
      <c r="A156" s="3" t="s">
        <v>67</v>
      </c>
      <c r="B156" s="40" t="s">
        <v>160</v>
      </c>
      <c r="C156" s="40"/>
      <c r="D156" s="40" t="s">
        <v>169</v>
      </c>
      <c r="E156" s="40"/>
      <c r="F156" s="40"/>
      <c r="G156" s="40"/>
      <c r="H156" s="40"/>
      <c r="I156" s="40"/>
    </row>
    <row r="157" spans="1:9" ht="17.25" customHeight="1" x14ac:dyDescent="0.25">
      <c r="A157" s="7" t="s">
        <v>68</v>
      </c>
      <c r="B157" s="37">
        <f>SUM(B159,B160)</f>
        <v>818055</v>
      </c>
      <c r="C157" s="40"/>
      <c r="D157" s="37">
        <f>SUM(D159,D160)</f>
        <v>586414</v>
      </c>
      <c r="E157" s="40"/>
      <c r="F157" s="40"/>
      <c r="G157" s="64"/>
      <c r="H157" s="48"/>
      <c r="I157" s="37">
        <f>SUM(I159,I160)</f>
        <v>-33061.199999999997</v>
      </c>
    </row>
    <row r="158" spans="1:9" x14ac:dyDescent="0.2">
      <c r="A158" s="3" t="s">
        <v>7</v>
      </c>
      <c r="B158" s="40"/>
      <c r="C158" s="40"/>
      <c r="D158" s="40"/>
      <c r="E158" s="40"/>
      <c r="F158" s="40"/>
      <c r="G158" s="40"/>
      <c r="H158" s="48"/>
      <c r="I158" s="40"/>
    </row>
    <row r="159" spans="1:9" ht="18" customHeight="1" x14ac:dyDescent="0.2">
      <c r="A159" s="8" t="s">
        <v>69</v>
      </c>
      <c r="B159" s="40">
        <v>762231.5</v>
      </c>
      <c r="C159" s="40"/>
      <c r="D159" s="40">
        <v>537354.6</v>
      </c>
      <c r="E159" s="40"/>
      <c r="F159" s="40"/>
      <c r="G159" s="40"/>
      <c r="H159" s="48"/>
      <c r="I159" s="40">
        <v>-18766</v>
      </c>
    </row>
    <row r="160" spans="1:9" x14ac:dyDescent="0.2">
      <c r="A160" s="3" t="s">
        <v>70</v>
      </c>
      <c r="B160" s="40">
        <v>55823.5</v>
      </c>
      <c r="C160" s="40"/>
      <c r="D160" s="40">
        <v>49059.4</v>
      </c>
      <c r="E160" s="40"/>
      <c r="F160" s="40"/>
      <c r="G160" s="40"/>
      <c r="H160" s="48"/>
      <c r="I160" s="40">
        <v>-14295.2</v>
      </c>
    </row>
    <row r="161" spans="1:9" hidden="1" x14ac:dyDescent="0.2">
      <c r="A161" s="4" t="s">
        <v>92</v>
      </c>
      <c r="B161" s="41"/>
      <c r="C161" s="41"/>
      <c r="D161" s="41"/>
      <c r="E161" s="41"/>
      <c r="F161" s="41"/>
      <c r="G161" s="41"/>
      <c r="H161" s="49"/>
      <c r="I161" s="41"/>
    </row>
    <row r="162" spans="1:9" ht="12" customHeight="1" x14ac:dyDescent="0.25">
      <c r="A162" s="17"/>
    </row>
    <row r="163" spans="1:9" hidden="1" x14ac:dyDescent="0.25">
      <c r="A163" s="18"/>
      <c r="B163" s="54"/>
    </row>
    <row r="164" spans="1:9" ht="31.5" hidden="1" x14ac:dyDescent="0.25">
      <c r="A164" s="19" t="s">
        <v>100</v>
      </c>
      <c r="B164" s="43"/>
      <c r="C164" s="43"/>
      <c r="D164" s="43"/>
      <c r="E164" s="43"/>
      <c r="F164" s="43"/>
      <c r="G164" s="43"/>
      <c r="H164" s="43" t="s">
        <v>89</v>
      </c>
      <c r="I164" s="43"/>
    </row>
    <row r="165" spans="1:9" x14ac:dyDescent="0.25">
      <c r="A165" s="18"/>
      <c r="B165" s="43"/>
      <c r="C165" s="43"/>
      <c r="D165" s="43"/>
      <c r="E165" s="43"/>
      <c r="F165" s="43"/>
      <c r="G165" s="43"/>
      <c r="H165" s="43"/>
      <c r="I165" s="43"/>
    </row>
    <row r="167" spans="1:9" x14ac:dyDescent="0.25">
      <c r="A167" s="21" t="s">
        <v>93</v>
      </c>
    </row>
  </sheetData>
  <mergeCells count="14">
    <mergeCell ref="A107:I107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2024-06-04T09:05:08Z</cp:lastPrinted>
  <dcterms:created xsi:type="dcterms:W3CDTF">2010-09-10T01:16:58Z</dcterms:created>
  <dcterms:modified xsi:type="dcterms:W3CDTF">2024-06-06T07:10:49Z</dcterms:modified>
</cp:coreProperties>
</file>