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orfo1\Desktop\Для обновления сайта 09.06.2025\"/>
    </mc:Choice>
  </mc:AlternateContent>
  <bookViews>
    <workbookView xWindow="0" yWindow="1740" windowWidth="28800" windowHeight="11880"/>
  </bookViews>
  <sheets>
    <sheet name="Лист1" sheetId="1" r:id="rId1"/>
  </sheets>
  <definedNames>
    <definedName name="_xlnm.Print_Titles" localSheetId="0">Лист1!$4:$5</definedName>
  </definedNames>
  <calcPr calcId="162913"/>
</workbook>
</file>

<file path=xl/calcChain.xml><?xml version="1.0" encoding="utf-8"?>
<calcChain xmlns="http://schemas.openxmlformats.org/spreadsheetml/2006/main">
  <c r="H9" i="1" l="1"/>
  <c r="H10" i="1"/>
  <c r="F9" i="1"/>
  <c r="F10" i="1"/>
  <c r="E10" i="1"/>
  <c r="H124" i="1" l="1"/>
  <c r="F123" i="1"/>
  <c r="E123" i="1"/>
  <c r="H90" i="1"/>
  <c r="H85" i="1"/>
  <c r="H89" i="1"/>
  <c r="H82" i="1"/>
  <c r="H77" i="1"/>
  <c r="H70" i="1"/>
  <c r="H96" i="1"/>
  <c r="H97" i="1"/>
  <c r="E14" i="1" l="1"/>
  <c r="H127" i="1" l="1"/>
  <c r="E107" i="1"/>
  <c r="E106" i="1"/>
  <c r="F106" i="1"/>
  <c r="F107" i="1"/>
  <c r="F105" i="1"/>
  <c r="F58" i="1"/>
  <c r="H33" i="1"/>
  <c r="F20" i="1"/>
  <c r="E20" i="1"/>
  <c r="F97" i="1" l="1"/>
  <c r="E97" i="1"/>
  <c r="F96" i="1"/>
  <c r="E96" i="1"/>
  <c r="I95" i="1"/>
  <c r="I92" i="1" s="1"/>
  <c r="G95" i="1"/>
  <c r="G92" i="1" s="1"/>
  <c r="D95" i="1"/>
  <c r="D92" i="1" s="1"/>
  <c r="C95" i="1"/>
  <c r="C92" i="1" s="1"/>
  <c r="B95" i="1"/>
  <c r="B92" i="1" s="1"/>
  <c r="H94" i="1"/>
  <c r="F95" i="1" l="1"/>
  <c r="E92" i="1"/>
  <c r="F92" i="1"/>
  <c r="H92" i="1"/>
  <c r="E95" i="1"/>
  <c r="E105" i="1" l="1"/>
  <c r="H132" i="1" l="1"/>
  <c r="H87" i="1"/>
  <c r="H88" i="1"/>
  <c r="F33" i="1"/>
  <c r="H38" i="1" l="1"/>
  <c r="H102" i="1"/>
  <c r="H153" i="1" l="1"/>
  <c r="H148" i="1"/>
  <c r="H147" i="1"/>
  <c r="H146" i="1"/>
  <c r="H135" i="1"/>
  <c r="H134" i="1"/>
  <c r="H130" i="1"/>
  <c r="H129" i="1"/>
  <c r="E147" i="1"/>
  <c r="F147" i="1"/>
  <c r="F146" i="1"/>
  <c r="F127" i="1"/>
  <c r="F126" i="1"/>
  <c r="F135" i="1"/>
  <c r="F134" i="1"/>
  <c r="H104" i="1"/>
  <c r="F108" i="1"/>
  <c r="E108" i="1"/>
  <c r="F104" i="1"/>
  <c r="F101" i="1"/>
  <c r="F102" i="1"/>
  <c r="F103" i="1"/>
  <c r="G66" i="1" l="1"/>
  <c r="B60" i="1"/>
  <c r="I62" i="1"/>
  <c r="I60" i="1" s="1"/>
  <c r="G62" i="1"/>
  <c r="G60" i="1" s="1"/>
  <c r="D62" i="1"/>
  <c r="D60" i="1" s="1"/>
  <c r="C62" i="1"/>
  <c r="C60" i="1" s="1"/>
  <c r="B62" i="1"/>
  <c r="H63" i="1"/>
  <c r="F63" i="1"/>
  <c r="E63" i="1"/>
  <c r="F62" i="1" l="1"/>
  <c r="H62" i="1"/>
  <c r="E62" i="1"/>
  <c r="I9" i="1" l="1"/>
  <c r="G9" i="1"/>
  <c r="C9" i="1"/>
  <c r="B9" i="1"/>
  <c r="D9" i="1"/>
  <c r="I155" i="1" l="1"/>
  <c r="I150" i="1"/>
  <c r="I145" i="1"/>
  <c r="I142" i="1"/>
  <c r="I136" i="1"/>
  <c r="I133" i="1"/>
  <c r="I128" i="1"/>
  <c r="I122" i="1"/>
  <c r="I111" i="1"/>
  <c r="E146" i="1"/>
  <c r="E130" i="1"/>
  <c r="I157" i="1" l="1"/>
  <c r="H18" i="1"/>
  <c r="H17" i="1"/>
  <c r="F43" i="1"/>
  <c r="I100" i="1" l="1"/>
  <c r="I99" i="1" s="1"/>
  <c r="H55" i="1"/>
  <c r="H74" i="1"/>
  <c r="I66" i="1"/>
  <c r="I47" i="1"/>
  <c r="I44" i="1"/>
  <c r="I40" i="1"/>
  <c r="I37" i="1"/>
  <c r="I35" i="1" s="1"/>
  <c r="I28" i="1"/>
  <c r="I27" i="1" s="1"/>
  <c r="I22" i="1"/>
  <c r="I7" i="1"/>
  <c r="F70" i="1"/>
  <c r="F69" i="1"/>
  <c r="D47" i="1"/>
  <c r="C40" i="1"/>
  <c r="D40" i="1"/>
  <c r="G40" i="1"/>
  <c r="B40" i="1"/>
  <c r="F32" i="1"/>
  <c r="E32" i="1"/>
  <c r="F18" i="1"/>
  <c r="F17" i="1"/>
  <c r="E18" i="1"/>
  <c r="F16" i="1"/>
  <c r="F12" i="1"/>
  <c r="G100" i="1" l="1"/>
  <c r="G99" i="1" s="1"/>
  <c r="G47" i="1"/>
  <c r="G44" i="1"/>
  <c r="G37" i="1"/>
  <c r="G35" i="1" s="1"/>
  <c r="G28" i="1"/>
  <c r="G27" i="1" s="1"/>
  <c r="G22" i="1"/>
  <c r="G7" i="1"/>
  <c r="G98" i="1" l="1"/>
  <c r="G109" i="1" s="1"/>
  <c r="D160" i="1"/>
  <c r="B160" i="1"/>
  <c r="E129" i="1" l="1"/>
  <c r="H54" i="1" l="1"/>
  <c r="E17" i="1" l="1"/>
  <c r="E24" i="1" l="1"/>
  <c r="F153" i="1" l="1"/>
  <c r="E153" i="1"/>
  <c r="G150" i="1" l="1"/>
  <c r="C150" i="1"/>
  <c r="D150" i="1"/>
  <c r="B150" i="1"/>
  <c r="D37" i="1" l="1"/>
  <c r="C47" i="1" l="1"/>
  <c r="B47" i="1"/>
  <c r="H47" i="1" l="1"/>
  <c r="F47" i="1"/>
  <c r="E47" i="1"/>
  <c r="I160" i="1" l="1"/>
  <c r="H16" i="1" l="1"/>
  <c r="E16" i="1"/>
  <c r="E54" i="1" l="1"/>
  <c r="F54" i="1"/>
  <c r="I98" i="1" l="1"/>
  <c r="I109" i="1" s="1"/>
  <c r="F55" i="1"/>
  <c r="I158" i="1" l="1"/>
  <c r="E52" i="1"/>
  <c r="H50" i="1"/>
  <c r="C66" i="1" l="1"/>
  <c r="C44" i="1"/>
  <c r="C37" i="1"/>
  <c r="C35" i="1" s="1"/>
  <c r="C28" i="1"/>
  <c r="C27" i="1" s="1"/>
  <c r="C22" i="1"/>
  <c r="C7" i="1"/>
  <c r="C98" i="1" l="1"/>
  <c r="D44" i="1"/>
  <c r="G122" i="1" l="1"/>
  <c r="C122" i="1"/>
  <c r="D122" i="1"/>
  <c r="B122" i="1"/>
  <c r="D28" i="1"/>
  <c r="D27" i="1" s="1"/>
  <c r="G133" i="1" l="1"/>
  <c r="H30" i="1" l="1"/>
  <c r="H29" i="1"/>
  <c r="F132" i="1" l="1"/>
  <c r="E33" i="1"/>
  <c r="B111" i="1" l="1"/>
  <c r="C111" i="1"/>
  <c r="D111" i="1"/>
  <c r="G111" i="1"/>
  <c r="E132" i="1" l="1"/>
  <c r="F81" i="1" l="1"/>
  <c r="F30" i="1" l="1"/>
  <c r="E30" i="1"/>
  <c r="H154" i="1"/>
  <c r="H152" i="1"/>
  <c r="H126" i="1"/>
  <c r="H125" i="1"/>
  <c r="H121" i="1"/>
  <c r="H120" i="1"/>
  <c r="H34" i="1"/>
  <c r="E69" i="1"/>
  <c r="F34" i="1"/>
  <c r="H49" i="1" l="1"/>
  <c r="E43" i="1"/>
  <c r="H81" i="1" l="1"/>
  <c r="H80" i="1"/>
  <c r="H79" i="1"/>
  <c r="H75" i="1"/>
  <c r="H69" i="1"/>
  <c r="H68" i="1"/>
  <c r="H67" i="1"/>
  <c r="F67" i="1" l="1"/>
  <c r="E34" i="1"/>
  <c r="H122" i="1" l="1"/>
  <c r="B28" i="1"/>
  <c r="B27" i="1" s="1"/>
  <c r="H32" i="1"/>
  <c r="H15" i="1"/>
  <c r="F15" i="1"/>
  <c r="E15" i="1"/>
  <c r="H28" i="1" l="1"/>
  <c r="E28" i="1"/>
  <c r="F28" i="1"/>
  <c r="D145" i="1"/>
  <c r="C145" i="1"/>
  <c r="B145" i="1"/>
  <c r="G145" i="1"/>
  <c r="H145" i="1" l="1"/>
  <c r="F27" i="1"/>
  <c r="E27" i="1"/>
  <c r="H27" i="1"/>
  <c r="E118" i="1"/>
  <c r="E115" i="1"/>
  <c r="H107" i="1"/>
  <c r="E85" i="1"/>
  <c r="F79" i="1"/>
  <c r="F75" i="1"/>
  <c r="E67" i="1"/>
  <c r="E113" i="1" l="1"/>
  <c r="H11" i="1" l="1"/>
  <c r="E82" i="1" l="1"/>
  <c r="B66" i="1"/>
  <c r="D66" i="1"/>
  <c r="E79" i="1"/>
  <c r="C133" i="1"/>
  <c r="D133" i="1"/>
  <c r="H133" i="1" s="1"/>
  <c r="B133" i="1"/>
  <c r="E134" i="1"/>
  <c r="E8" i="1"/>
  <c r="F8" i="1"/>
  <c r="H8" i="1"/>
  <c r="B7" i="1"/>
  <c r="D7" i="1"/>
  <c r="E11" i="1"/>
  <c r="F11" i="1"/>
  <c r="E12" i="1"/>
  <c r="H12" i="1"/>
  <c r="F14" i="1"/>
  <c r="H14" i="1"/>
  <c r="B22" i="1"/>
  <c r="D22" i="1"/>
  <c r="E23" i="1"/>
  <c r="F23" i="1"/>
  <c r="H23" i="1"/>
  <c r="F24" i="1"/>
  <c r="H24" i="1"/>
  <c r="E25" i="1"/>
  <c r="F25" i="1"/>
  <c r="H25" i="1"/>
  <c r="E26" i="1"/>
  <c r="F26" i="1"/>
  <c r="H26" i="1"/>
  <c r="E29" i="1"/>
  <c r="F29" i="1"/>
  <c r="E36" i="1"/>
  <c r="F36" i="1"/>
  <c r="H36" i="1"/>
  <c r="B37" i="1"/>
  <c r="B35" i="1" s="1"/>
  <c r="D35" i="1"/>
  <c r="E38" i="1"/>
  <c r="F38" i="1"/>
  <c r="E39" i="1"/>
  <c r="F39" i="1"/>
  <c r="H39" i="1"/>
  <c r="E41" i="1"/>
  <c r="E40" i="1" s="1"/>
  <c r="F41" i="1"/>
  <c r="F40" i="1" s="1"/>
  <c r="H41" i="1"/>
  <c r="H40" i="1" s="1"/>
  <c r="B44" i="1"/>
  <c r="E49" i="1"/>
  <c r="F49" i="1"/>
  <c r="E50" i="1"/>
  <c r="F50" i="1"/>
  <c r="E53" i="1"/>
  <c r="F53" i="1"/>
  <c r="H53" i="1"/>
  <c r="E55" i="1"/>
  <c r="E56" i="1"/>
  <c r="F56" i="1"/>
  <c r="H56" i="1"/>
  <c r="E58" i="1"/>
  <c r="H58" i="1"/>
  <c r="E59" i="1"/>
  <c r="F59" i="1"/>
  <c r="H59" i="1"/>
  <c r="E65" i="1"/>
  <c r="F65" i="1"/>
  <c r="H65" i="1"/>
  <c r="E68" i="1"/>
  <c r="F68" i="1"/>
  <c r="E74" i="1"/>
  <c r="F74" i="1"/>
  <c r="E75" i="1"/>
  <c r="E80" i="1"/>
  <c r="F80" i="1"/>
  <c r="E81" i="1"/>
  <c r="B100" i="1"/>
  <c r="B99" i="1" s="1"/>
  <c r="C100" i="1"/>
  <c r="C99" i="1" s="1"/>
  <c r="D100" i="1"/>
  <c r="D99" i="1" s="1"/>
  <c r="E101" i="1"/>
  <c r="H101" i="1"/>
  <c r="E102" i="1"/>
  <c r="E103" i="1"/>
  <c r="H103" i="1"/>
  <c r="E104" i="1"/>
  <c r="H108" i="1"/>
  <c r="E112" i="1"/>
  <c r="F112" i="1"/>
  <c r="H112" i="1"/>
  <c r="F113" i="1"/>
  <c r="H113" i="1"/>
  <c r="E114" i="1"/>
  <c r="F114" i="1"/>
  <c r="H114" i="1"/>
  <c r="E116" i="1"/>
  <c r="F116" i="1"/>
  <c r="H116" i="1"/>
  <c r="E119" i="1"/>
  <c r="F119" i="1"/>
  <c r="H119" i="1"/>
  <c r="E121" i="1"/>
  <c r="F121" i="1"/>
  <c r="E125" i="1"/>
  <c r="F125" i="1"/>
  <c r="E126" i="1"/>
  <c r="E127" i="1"/>
  <c r="B128" i="1"/>
  <c r="C128" i="1"/>
  <c r="D128" i="1"/>
  <c r="G128" i="1"/>
  <c r="F129" i="1"/>
  <c r="F130" i="1"/>
  <c r="E131" i="1"/>
  <c r="F131" i="1"/>
  <c r="H131" i="1"/>
  <c r="E135" i="1"/>
  <c r="B136" i="1"/>
  <c r="C136" i="1"/>
  <c r="D136" i="1"/>
  <c r="G136" i="1"/>
  <c r="E137" i="1"/>
  <c r="F137" i="1"/>
  <c r="H137" i="1"/>
  <c r="E138" i="1"/>
  <c r="F138" i="1"/>
  <c r="H138" i="1"/>
  <c r="E139" i="1"/>
  <c r="F139" i="1"/>
  <c r="H139" i="1"/>
  <c r="E140" i="1"/>
  <c r="F140" i="1"/>
  <c r="H140" i="1"/>
  <c r="E141" i="1"/>
  <c r="F141" i="1"/>
  <c r="H141" i="1"/>
  <c r="B142" i="1"/>
  <c r="C142" i="1"/>
  <c r="D142" i="1"/>
  <c r="G142" i="1"/>
  <c r="E143" i="1"/>
  <c r="F143" i="1"/>
  <c r="H143" i="1"/>
  <c r="E144" i="1"/>
  <c r="F144" i="1"/>
  <c r="H144" i="1"/>
  <c r="E148" i="1"/>
  <c r="F148" i="1"/>
  <c r="E152" i="1"/>
  <c r="F152" i="1"/>
  <c r="E154" i="1"/>
  <c r="F154" i="1"/>
  <c r="B155" i="1"/>
  <c r="C155" i="1"/>
  <c r="D155" i="1"/>
  <c r="E155" i="1"/>
  <c r="F155" i="1"/>
  <c r="G155" i="1"/>
  <c r="H155" i="1"/>
  <c r="F133" i="1" l="1"/>
  <c r="D98" i="1"/>
  <c r="B98" i="1"/>
  <c r="B109" i="1" s="1"/>
  <c r="E35" i="1"/>
  <c r="F35" i="1"/>
  <c r="F37" i="1"/>
  <c r="H35" i="1"/>
  <c r="H66" i="1"/>
  <c r="E111" i="1"/>
  <c r="E60" i="1"/>
  <c r="E150" i="1"/>
  <c r="E145" i="1"/>
  <c r="F128" i="1"/>
  <c r="G157" i="1"/>
  <c r="F150" i="1"/>
  <c r="F145" i="1"/>
  <c r="H136" i="1"/>
  <c r="H150" i="1"/>
  <c r="C157" i="1"/>
  <c r="E122" i="1"/>
  <c r="F99" i="1"/>
  <c r="H60" i="1"/>
  <c r="B157" i="1"/>
  <c r="H7" i="1"/>
  <c r="F60" i="1"/>
  <c r="F136" i="1"/>
  <c r="E128" i="1"/>
  <c r="E100" i="1"/>
  <c r="E136" i="1"/>
  <c r="F100" i="1"/>
  <c r="E142" i="1"/>
  <c r="E133" i="1"/>
  <c r="D157" i="1"/>
  <c r="E37" i="1"/>
  <c r="H37" i="1"/>
  <c r="F22" i="1"/>
  <c r="E7" i="1"/>
  <c r="H99" i="1"/>
  <c r="F7" i="1"/>
  <c r="H111" i="1"/>
  <c r="F122" i="1"/>
  <c r="F66" i="1"/>
  <c r="E22" i="1"/>
  <c r="F142" i="1"/>
  <c r="H142" i="1"/>
  <c r="H128" i="1"/>
  <c r="E66" i="1"/>
  <c r="F111" i="1"/>
  <c r="E99" i="1"/>
  <c r="H100" i="1"/>
  <c r="H22" i="1"/>
  <c r="D109" i="1" l="1"/>
  <c r="D158" i="1" s="1"/>
  <c r="H98" i="1"/>
  <c r="C109" i="1"/>
  <c r="C158" i="1" s="1"/>
  <c r="G158" i="1"/>
  <c r="E157" i="1"/>
  <c r="F157" i="1"/>
  <c r="H157" i="1"/>
  <c r="B158" i="1"/>
  <c r="E98" i="1"/>
  <c r="F98" i="1" l="1"/>
  <c r="H109" i="1"/>
  <c r="E109" i="1"/>
  <c r="F109" i="1"/>
</calcChain>
</file>

<file path=xl/sharedStrings.xml><?xml version="1.0" encoding="utf-8"?>
<sst xmlns="http://schemas.openxmlformats.org/spreadsheetml/2006/main" count="175" uniqueCount="174">
  <si>
    <t>Справка об исполнении бюджета города Лесосибирска</t>
  </si>
  <si>
    <t>Тыс. руб.</t>
  </si>
  <si>
    <t xml:space="preserve">      Наименование показателей</t>
  </si>
  <si>
    <t>План на год</t>
  </si>
  <si>
    <t>ДОХОДЫ</t>
  </si>
  <si>
    <t>НАЛОГИ НА ПРИБЫЛЬ, ДОХОДЫ</t>
  </si>
  <si>
    <t>В том числе:</t>
  </si>
  <si>
    <t>НАЛОГИ НА СОВОКУПНЫЙ ДОХОД</t>
  </si>
  <si>
    <t>- ЕНВД</t>
  </si>
  <si>
    <t>- единый сельскохозяйственный налог</t>
  </si>
  <si>
    <t>- налог на имущество физ. лиц</t>
  </si>
  <si>
    <t>ГОСУДАРСТВЕННАЯ ПОШЛИНА</t>
  </si>
  <si>
    <t>- госпошлина по делам, рассматриваемым в судах общей юрисдикции, мировыми судьями</t>
  </si>
  <si>
    <t>- госпошлина за право на размещение наружной рекламы</t>
  </si>
  <si>
    <t>ЗАДОЛЖЕННОСТЬ И ПЕРЕРАСЧЕТЫ ПО ОТМЕНЕННЫМ НАЛОГАМ И СБОРАМ:</t>
  </si>
  <si>
    <t>- Земельный налог по обязательствам, возникшим до 1 января 2006 г. (1 09 04050)</t>
  </si>
  <si>
    <t>- Прочие местные налоги и сборы (по отмененным местным налогам и сборам) (1 09 07000)</t>
  </si>
  <si>
    <t>ДОХОДЫ ОТ ИСПОЛЬЗОВАНИЯ ИМУЩЕСТВА, НАХОДЯЩЕГОСЯ В ГОСУД. И МУНИЦИП. СОБСТВЕННОСТИ:</t>
  </si>
  <si>
    <t>- доходы от перечисления части прибыли МУП</t>
  </si>
  <si>
    <t>ПЛАТА ЗА НЕГАТИВНОЕ ВОЗДЕЙСТВИЕ НА ОКРУЖАЮЩУЮ СРЕДУ</t>
  </si>
  <si>
    <t>ДОХОДЫ ОТ ПРОДАЖИ МАТЕРИАЛЬНЫХ И НЕМАТЕРИАЛЬНЫХ АКТИВОВ</t>
  </si>
  <si>
    <t>- доходы от реализации  иного имущества, находящегося в собственности городских округов в части основных средств</t>
  </si>
  <si>
    <t>- доходы от продажи земельных участков</t>
  </si>
  <si>
    <t>ШТРАФЫ, САНКЦИИ, ВОЗМЕЩЕНИЕ УЩЕРБА</t>
  </si>
  <si>
    <t>ПРОЧИЕ НЕНАЛОГОВЫЕ ДОХОДЫ</t>
  </si>
  <si>
    <t>ВСЕГО ДОХОДОВ</t>
  </si>
  <si>
    <t>БЕЗВОЗМЕЗДНЫЕ ПОСТУПЛЕНИЯ</t>
  </si>
  <si>
    <t>БЕЗВОЗМЕЗДНЫЕ ПОСТУПЛЕНИЯ ОТ ДРУГИХ БЮДЖЕТОВ</t>
  </si>
  <si>
    <t>- дотации</t>
  </si>
  <si>
    <t>- субсидии</t>
  </si>
  <si>
    <t>- субвенции</t>
  </si>
  <si>
    <t>ВСЕГО ДОХОДЫ</t>
  </si>
  <si>
    <t>ВОЗВРАТ ОСТАТКОВ СУБСИДИЙ И СУБВЕНЦИЙ ПРОШЛЫХ ЛЕТ</t>
  </si>
  <si>
    <t>РАСХОДЫ</t>
  </si>
  <si>
    <t>Общегосударственные вопросы</t>
  </si>
  <si>
    <t>Функционирование высшего должностного лица</t>
  </si>
  <si>
    <t>Функционирование законодательных органов власти</t>
  </si>
  <si>
    <t>Функционирование органов исполнительской власти и местных администраций</t>
  </si>
  <si>
    <t>Обеспечение деятельности финансовых, налоговых и таможенных органов и органов надзора</t>
  </si>
  <si>
    <t xml:space="preserve"> Резервные фонды</t>
  </si>
  <si>
    <t>Другие 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</si>
  <si>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</si>
  <si>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</si>
  <si>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 xml:space="preserve">        Национальная экономика</t>
  </si>
  <si>
    <t>Транспорт</t>
  </si>
  <si>
    <t>Другие вопросы в области национальной экономики</t>
  </si>
  <si>
    <t>ЖКХ</t>
  </si>
  <si>
    <t>Жилищное хозяйство</t>
  </si>
  <si>
    <t>Коммунальное хозяйство</t>
  </si>
  <si>
    <t>Благоустройство</t>
  </si>
  <si>
    <t>Другие вопросы в области ЖКХ</t>
  </si>
  <si>
    <t>Образование</t>
  </si>
  <si>
    <t>Дошкольное образование</t>
  </si>
  <si>
    <t>Общее образование</t>
  </si>
  <si>
    <t>Молодежная политика</t>
  </si>
  <si>
    <t>Другие вопросы в области образования</t>
  </si>
  <si>
    <t>Культура, кинематография и средства массовой информации</t>
  </si>
  <si>
    <t>Культура</t>
  </si>
  <si>
    <t>Другие вопросы в области культуры, кинематографии и средств массовой информации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</si>
  <si>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</si>
  <si>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</si>
  <si>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</si>
  <si>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</si>
  <si>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</si>
  <si>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ИТОГО РАСХОДОВ</t>
  </si>
  <si>
    <t>Дефицит (-) или профицит  (+)</t>
  </si>
  <si>
    <t>СПРАВОЧНО:</t>
  </si>
  <si>
    <t>ОСТАТОК СРЕДСТВ НА СЧЕТАХ БЮДЖЕТА</t>
  </si>
  <si>
    <t>- остатки целевых средств</t>
  </si>
  <si>
    <t>- собственные средства</t>
  </si>
  <si>
    <t>Физическая культура спорт</t>
  </si>
  <si>
    <t xml:space="preserve">Физическая культура </t>
  </si>
  <si>
    <t>Массовый спорт</t>
  </si>
  <si>
    <t>% роста</t>
  </si>
  <si>
    <t>% исполнения плана года</t>
  </si>
  <si>
    <t>Факт исполнения на отчет дату</t>
  </si>
  <si>
    <t>% исполнения текущего плана</t>
  </si>
  <si>
    <t>Налог на доходы физических лиц                                           в том числе:</t>
  </si>
  <si>
    <t>изменения за тек месяц</t>
  </si>
  <si>
    <t>- прочие доходы от использования имущества и прав, находящихся в государственной и муниципальной собственности</t>
  </si>
  <si>
    <t>Судебная система</t>
  </si>
  <si>
    <t>Другие вопросы в области физической культуры и спорта</t>
  </si>
  <si>
    <t>- арендная плата и поступления от продажи права на заключение договоров аренды за земли, расположенные в границах городских округов, до разграничения гос. собственности на землю (за исключением земель, предназначенных для целей жилищного строительства)</t>
  </si>
  <si>
    <t>ПРОЧИЕ ДОХОДЫ ОТ ОКАЗАНИЯ ПЛАТНЫХ УСЛУГ (РАБОТ)</t>
  </si>
  <si>
    <t>ПРОЧИЕ ДОХОДЫ ОТ КОМПЕНСАЦИИ ЗАТРАТ БЮДЖЕТОВ ГОРОДСКИХ ОКРУГОВ</t>
  </si>
  <si>
    <t>Дорожное хозяйство (дорожные фонды)</t>
  </si>
  <si>
    <t>Д.В. Игумнов</t>
  </si>
  <si>
    <t>- госпошлина за регистрацию транспортных средств</t>
  </si>
  <si>
    <t>- грант "Спид"</t>
  </si>
  <si>
    <t xml:space="preserve"> </t>
  </si>
  <si>
    <t>Обслуживание государственного и муниципального долга</t>
  </si>
  <si>
    <t>НАЛОГИ НА ТОВАРЫ (РАБОТЫ, УСЛУГИ), РЕАЛИЗУЕМЫЕ НА ТЕРРИТОРИИ РОССИЙСКОЙ ФЕДЕРАЦИИ</t>
  </si>
  <si>
    <t xml:space="preserve"> доходы от уплаты акцизов на дизельное топливо, зачисляемые в консолидированные бюджеты субъектов Российской Федерации</t>
  </si>
  <si>
    <t>доходы от уплаты акцизов на моторные масла для дизельных и (или) карбюраторных (инжекторных) двигателей, зачисляемые в консолидированные бюджеты субъектов Российской Федерации</t>
  </si>
  <si>
    <t>доходы от уплаты акцизов на автомобильный бензин, производимый на территории Российской Федерации, зачисляемые в консолидированные бюджеты субъектов Российской Федерации</t>
  </si>
  <si>
    <t>доходы от уплаты акцизов на прямогонный бензин, производимый на территории Российской Федерации, зачисляемые в консолидированные бюджеты субъектов Российской Федерации</t>
  </si>
  <si>
    <t>Заместитель главы города - руководитель финансового управления</t>
  </si>
  <si>
    <t>ДОХОДЫ, ПОСТУПАЮЩИЕ В ПОРЯДКЕ ВОЗМЕЩЕНИЯ РАСХОДОВ, ПОНЕСЕННЫХ В СВЯЗИ С ЭКСПЛУАТАЦИЕЙ ИМУЩЕСТВА ГОРОДСКИХ ОКРУГОВ</t>
  </si>
  <si>
    <t>земельный налог с организаций</t>
  </si>
  <si>
    <t>земельный налог с физических лиц</t>
  </si>
  <si>
    <t>Земельный налог:</t>
  </si>
  <si>
    <t>ДОХОДЫ БЮДЖЕТОВ ГОРОДСКИХ ОКРУГОВ ОТ ВОЗВРАТА ОРГАНИЗАЦИЯМИ ОСТАТКОВ СУБСИДИЙ, СУБВЕНЦИЙ И ИНЫХ МЕЖБЮДЖЕТНЫХ ТРАНСФЕРТОВ, ИМЕЮЩИХ ЦЕЛЕВОЕ НАЗНАЧЕНИЕ, ПРОШЛЫХ ЛЕТ</t>
  </si>
  <si>
    <t>Дополнительное образование детей</t>
  </si>
  <si>
    <t>ПРОЧИЕ БЕЗВОЗМЕЗДНЫЕ ПОСТУПЛЕНИЯ ОТ НЕГОСУДАРСТВЕННЫХ ОРГАНИЗАЦИЙ</t>
  </si>
  <si>
    <t>доходы от сдачи в аренду имущества, составляющего казну городских округов (за исключением земельных участков)</t>
  </si>
  <si>
    <t>ПРОЧИЕ БЕЗВОЗМЕЗДНЫЕ ПОСТУПЛЕНИЯ В БЮДЖЕТЫ ГОРОДСКИХ ОКРУГОВ</t>
  </si>
  <si>
    <t>Другие вопросы в области охраны окружающей среды</t>
  </si>
  <si>
    <t>Охрана окружающей среды</t>
  </si>
  <si>
    <t>Охрана объектов растительного и животного мира и среды их обитания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</si>
  <si>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(1 16 01063)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</si>
  <si>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(1 16 01143)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</si>
  <si>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(1 16 01153)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</si>
  <si>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(1 16 01203)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</si>
  <si>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 (1 16 02020)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</si>
  <si>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 (1 16 1010004)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</si>
  <si>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действующим до 1 января 2020 года (1 16 1012901)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</si>
  <si>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 1  января  2020  года (1 16 1012301)</t>
  </si>
  <si>
    <t>Возмещение ущерба при возникновении страховых случаев, когда выгодоприобретателями выступают получатели средств бюджета городского округа (1 16 10031)</t>
  </si>
  <si>
    <t>Прочее возмещение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 (1 16 10032)</t>
  </si>
  <si>
    <t xml:space="preserve">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 (1 16 01053)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</si>
  <si>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   (1 16 1106401)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</si>
  <si>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    (1 16 1105001)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</si>
  <si>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 (1 16 01113)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</si>
  <si>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(1 16 01173)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</si>
  <si>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(1 16 01080)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</si>
  <si>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(1 16 01070)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</si>
  <si>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(1 16 01190)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</si>
  <si>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</si>
  <si>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</si>
  <si>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</si>
  <si>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в связи  с  применением патентной системы налогообложения</t>
  </si>
  <si>
    <t>НАЛОГ НА ИМУЩЕСТВО</t>
  </si>
  <si>
    <t xml:space="preserve"> иные межбюджетные трансферты</t>
  </si>
  <si>
    <t>Административные штрафы, установленные главой 16 Кодекса Российской Федерации об административных правонарушениях, за административные правонарушения в области таможенного дела (нарушение таможенных правил), налагаемые мировыми судьями, комиссиями по делам несовершеннолетних и защите их прав (1 16 01163)</t>
  </si>
  <si>
    <t>Обеспечение проведения выборов и референдумов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</si>
  <si>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 судьями, комиссиями по делам несовершеннолетних и защите их прав (1 16 01103)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</si>
  <si>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(1 16 01133)</t>
  </si>
  <si>
    <t>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      (1 16 01180)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</si>
  <si>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</si>
  <si>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Водное хозяйство</t>
  </si>
  <si>
    <t>Лесное хозяйство</t>
  </si>
  <si>
    <t>доходы от продажи квартир, находящихся в собственности городских округов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</si>
  <si>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городских округов</t>
  </si>
  <si>
    <r>
      <t xml:space="preserve"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 </t>
    </r>
    <r>
      <rPr>
        <i/>
        <sz val="10"/>
        <rFont val="Times New Roman"/>
        <family val="1"/>
        <charset val="204"/>
      </rPr>
      <t>(размещение и эксплуатацию нестационарного торгового объекта)</t>
    </r>
  </si>
  <si>
    <r>
      <t xml:space="preserve"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 </t>
    </r>
    <r>
      <rPr>
        <i/>
        <sz val="10"/>
        <rFont val="Times New Roman"/>
        <family val="1"/>
        <charset val="204"/>
      </rPr>
      <t>(установка и эксплуатация рекламных конструкций)</t>
    </r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</si>
  <si>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 (1 16 07010)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</si>
  <si>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 (1 16 07090)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</si>
  <si>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</si>
  <si>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Спорт высших достижений</t>
  </si>
  <si>
    <t>Платежи в целях возмещения убытков, причиненных уклонением от заключения с муниципальным органом городского округа (муниципальным казенным учреждением) муниципального контракта (1 16 10061)</t>
  </si>
  <si>
    <t>Факт за аналогичный период 2024г.</t>
  </si>
  <si>
    <t>На 01.01.2025</t>
  </si>
  <si>
    <t>доходы от реализации имущества, находящегося в собственности городских округов в части реализации материальных запасов</t>
  </si>
  <si>
    <t>доходы от реализации имущества, находящегося в собственности городских округов</t>
  </si>
  <si>
    <t>Невыясненные поступления, зачисляемые в бюджеты городских округов</t>
  </si>
  <si>
    <t>Прочие неналоговые доходы бюджетов городских округов</t>
  </si>
  <si>
    <t>ИНИЦИАТИВНЫЕ ПЛАТЕЖИ</t>
  </si>
  <si>
    <r>
      <t xml:space="preserve">Инициативные платежи, зачисляемые в бюджеты городских округов </t>
    </r>
    <r>
      <rPr>
        <i/>
        <sz val="10"/>
        <rFont val="Times New Roman"/>
        <family val="1"/>
        <charset val="204"/>
      </rPr>
      <t>(поступления от юридических лиц (индивидуальных предпринимателей))</t>
    </r>
  </si>
  <si>
    <r>
      <t>Инициативные платежи, зачисляемые в бюджеты городских округов</t>
    </r>
    <r>
      <rPr>
        <i/>
        <sz val="10"/>
        <rFont val="Times New Roman"/>
        <family val="1"/>
        <charset val="204"/>
      </rPr>
      <t xml:space="preserve"> (поступления от физических лиц)</t>
    </r>
  </si>
  <si>
    <t>на 01 июня 2025 года</t>
  </si>
  <si>
    <t>План за 5 месяца 2025г.</t>
  </si>
  <si>
    <t>На  01.06.2025</t>
  </si>
  <si>
    <t>Налог на прибыль, зачисляемый в бюджеты субъектов РФ (1010101)</t>
  </si>
  <si>
    <t xml:space="preserve"> -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ст. 227, 227.1 и 228 НК РФ (1010201)</t>
  </si>
  <si>
    <t xml:space="preserve"> - полученных от осуществления деятельности физ лицами, зарегистрированными в качестве индивидульных предпринимателей, нотариусов, занимающихся частной практикой, адокатов, учредивших адвокатские кабинеты и других лиц, занимающихся частной практикой в соответствии со ст. 227.1 НК РФ (1010202)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</si>
  <si>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рублей) (10102021)</t>
  </si>
  <si>
    <t xml:space="preserve"> - в виде фиксированных авансовых платежей с доходов,  полученных физ лицами, являющимися иностранными гражданами, осуществляющими трудовую деятельность по найму у физ лиц на основании патента в соответствии со ст. 227.1 НК РФ (1010204)</t>
  </si>
  <si>
    <t xml:space="preserve"> - с доходов, полученных физ. лицами в соответствии со ст. 228 НК РФ (1010203)</t>
  </si>
  <si>
    <t>Налог на доходы физических лиц части суммы налога, превышающей 650 000 рублей, относящейся к части налоговой базы, превышающей 5 000 000 рублей (1010208)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</si>
  <si>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(1010213)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</si>
  <si>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(1010214)</t>
  </si>
  <si>
    <t>Налог на доходы физических лиц 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(1010215)</t>
  </si>
  <si>
    <t>Налог на доходы физических лиц в части суммы налога, относящейся к налоговой базе, указанной в пункте 6.2 статьи 210 Налогового кодекса Российской Федерации, не превышающей 5 миллионов рублей (1010221)</t>
  </si>
  <si>
    <t>Налог на доходы физических лиц в части суммы налога, превышающей 650 тысяч рублей, относящейся к налоговой базе, указанной в пункте 6.2 статьи 210 Налогового кодекса Российской Федерации, превышающей 5 миллионов рублей (1010223)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</si>
</sst>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000000"/>
  </numFmts>
  <fonts count="9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1" xfId="0" applyNumberFormat="1" applyFont="1" applyFill="1" applyBorder="1" applyAlignment="1">
      <alignment vertical="top" wrapText="1"/>
    </xf>
    <xf numFmtId="166" fontId="2" fillId="0" borderId="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49" fontId="2" fillId="0" borderId="1" xfId="0" applyNumberFormat="1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justify" vertical="top" wrapText="1"/>
    </xf>
    <xf numFmtId="0" fontId="3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>
      <alignment horizontal="justify" vertical="top" wrapText="1"/>
    </xf>
    <xf numFmtId="0" fontId="4" fillId="0" borderId="1" xfId="0" applyFont="1" applyFill="1" applyBorder="1" applyAlignment="1">
      <alignment vertical="top" wrapText="1"/>
    </xf>
    <xf numFmtId="49" fontId="2" fillId="0" borderId="1" xfId="0" applyNumberFormat="1" applyFont="1" applyFill="1" applyBorder="1" applyAlignment="1">
      <alignment horizontal="justify" vertical="top" wrapText="1"/>
    </xf>
    <xf numFmtId="0" fontId="4" fillId="0" borderId="1" xfId="0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49" fontId="4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justify"/>
    </xf>
    <xf numFmtId="0" fontId="2" fillId="0" borderId="0" xfId="0" applyFont="1" applyFill="1" applyAlignment="1" applyProtection="1">
      <alignment horizontal="justify"/>
      <protection locked="0"/>
    </xf>
    <xf numFmtId="0" fontId="1" fillId="0" borderId="0" xfId="0" applyFont="1" applyFill="1" applyAlignment="1" applyProtection="1">
      <alignment horizontal="justify"/>
      <protection locked="0"/>
    </xf>
    <xf numFmtId="0" fontId="3" fillId="0" borderId="1" xfId="0" applyFont="1" applyFill="1" applyBorder="1" applyAlignment="1" applyProtection="1">
      <alignment vertical="justify" wrapText="1"/>
      <protection locked="0"/>
    </xf>
    <xf numFmtId="0" fontId="2" fillId="0" borderId="0" xfId="0" applyFont="1" applyFill="1"/>
    <xf numFmtId="165" fontId="2" fillId="0" borderId="0" xfId="0" applyNumberFormat="1" applyFont="1" applyFill="1"/>
    <xf numFmtId="165" fontId="1" fillId="0" borderId="0" xfId="0" applyNumberFormat="1" applyFont="1" applyFill="1" applyProtection="1">
      <protection locked="0"/>
    </xf>
    <xf numFmtId="165" fontId="2" fillId="0" borderId="0" xfId="0" applyNumberFormat="1" applyFont="1" applyFill="1" applyProtection="1">
      <protection locked="0"/>
    </xf>
    <xf numFmtId="164" fontId="3" fillId="0" borderId="1" xfId="0" applyNumberFormat="1" applyFont="1" applyFill="1" applyBorder="1" applyAlignment="1" applyProtection="1">
      <alignment horizontal="center" vertical="top" wrapText="1"/>
    </xf>
    <xf numFmtId="164" fontId="3" fillId="0" borderId="1" xfId="0" applyNumberFormat="1" applyFont="1" applyFill="1" applyBorder="1" applyAlignment="1" applyProtection="1">
      <alignment horizontal="center" vertical="top" wrapText="1"/>
      <protection locked="0"/>
    </xf>
    <xf numFmtId="164" fontId="2" fillId="0" borderId="1" xfId="0" applyNumberFormat="1" applyFont="1" applyFill="1" applyBorder="1" applyAlignment="1" applyProtection="1">
      <alignment horizontal="center" vertical="top" wrapText="1"/>
      <protection locked="0"/>
    </xf>
    <xf numFmtId="164" fontId="2" fillId="0" borderId="1" xfId="0" applyNumberFormat="1" applyFont="1" applyFill="1" applyBorder="1" applyAlignment="1" applyProtection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 applyProtection="1">
      <alignment horizontal="center" vertical="top" wrapText="1"/>
      <protection locked="0"/>
    </xf>
    <xf numFmtId="165" fontId="2" fillId="0" borderId="1" xfId="0" applyNumberFormat="1" applyFont="1" applyFill="1" applyBorder="1" applyAlignment="1" applyProtection="1">
      <alignment vertical="top" wrapText="1"/>
      <protection locked="0"/>
    </xf>
    <xf numFmtId="164" fontId="2" fillId="0" borderId="1" xfId="0" applyNumberFormat="1" applyFont="1" applyFill="1" applyBorder="1" applyAlignment="1" applyProtection="1">
      <alignment vertical="top" wrapText="1"/>
      <protection locked="0"/>
    </xf>
    <xf numFmtId="164" fontId="2" fillId="0" borderId="0" xfId="0" applyNumberFormat="1" applyFont="1" applyFill="1"/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 wrapText="1"/>
    </xf>
    <xf numFmtId="165" fontId="2" fillId="0" borderId="11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12" xfId="0" applyNumberFormat="1" applyFont="1" applyFill="1" applyBorder="1" applyAlignment="1">
      <alignment horizontal="center" vertical="top" wrapText="1"/>
    </xf>
    <xf numFmtId="0" fontId="2" fillId="0" borderId="13" xfId="0" applyNumberFormat="1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vertical="top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top" wrapText="1"/>
    </xf>
    <xf numFmtId="164" fontId="5" fillId="0" borderId="1" xfId="0" applyNumberFormat="1" applyFont="1" applyFill="1" applyBorder="1" applyAlignment="1" applyProtection="1">
      <alignment horizontal="center" vertical="top" wrapText="1"/>
    </xf>
    <xf numFmtId="164" fontId="8" fillId="0" borderId="1" xfId="0" applyNumberFormat="1" applyFont="1" applyFill="1" applyBorder="1" applyAlignment="1" applyProtection="1">
      <alignment horizontal="center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 applyProtection="1">
      <alignment horizontal="center" vertical="top" wrapText="1"/>
    </xf>
    <xf numFmtId="0" fontId="3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3" fillId="0" borderId="2" xfId="0" applyFont="1" applyFill="1" applyBorder="1" applyAlignment="1">
      <alignment vertical="top" wrapText="1"/>
    </xf>
    <xf numFmtId="166" fontId="2" fillId="0" borderId="1" xfId="0" applyNumberFormat="1" applyFont="1" applyFill="1" applyBorder="1" applyAlignment="1">
      <alignment vertical="center" wrapText="1"/>
    </xf>
    <xf numFmtId="164" fontId="6" fillId="0" borderId="1" xfId="0" applyNumberFormat="1" applyFont="1" applyFill="1" applyBorder="1" applyAlignment="1" applyProtection="1">
      <alignment horizontal="center" vertical="top" wrapText="1"/>
      <protection locked="0"/>
    </xf>
    <xf numFmtId="164" fontId="5" fillId="0" borderId="1" xfId="0" applyNumberFormat="1" applyFont="1" applyFill="1" applyBorder="1" applyAlignment="1">
      <alignment horizontal="center" vertical="top" wrapText="1"/>
    </xf>
    <xf numFmtId="164" fontId="5" fillId="0" borderId="1" xfId="0" applyNumberFormat="1" applyFont="1" applyFill="1" applyBorder="1" applyAlignment="1" applyProtection="1">
      <alignment horizontal="center" vertical="top" wrapText="1"/>
      <protection locked="0"/>
    </xf>
    <xf numFmtId="164" fontId="6" fillId="0" borderId="1" xfId="0" applyNumberFormat="1" applyFont="1" applyFill="1" applyBorder="1" applyAlignment="1">
      <alignment horizontal="center" vertical="center" wrapText="1"/>
    </xf>
    <xf numFmtId="165" fontId="5" fillId="0" borderId="0" xfId="0" applyNumberFormat="1" applyFont="1" applyFill="1" applyAlignment="1">
      <alignment horizontal="center"/>
    </xf>
    <xf numFmtId="165" fontId="5" fillId="0" borderId="0" xfId="0" applyNumberFormat="1" applyFont="1" applyFill="1" applyAlignment="1" applyProtection="1">
      <alignment horizontal="center"/>
      <protection locked="0"/>
    </xf>
    <xf numFmtId="165" fontId="5" fillId="0" borderId="0" xfId="0" applyNumberFormat="1" applyFont="1" applyFill="1" applyBorder="1" applyAlignment="1">
      <alignment horizontal="right"/>
    </xf>
    <xf numFmtId="165" fontId="5" fillId="0" borderId="2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Fill="1" applyBorder="1" applyAlignment="1">
      <alignment horizontal="center" vertical="top" wrapText="1"/>
    </xf>
    <xf numFmtId="0" fontId="5" fillId="0" borderId="14" xfId="0" applyNumberFormat="1" applyFont="1" applyFill="1" applyBorder="1" applyAlignment="1">
      <alignment horizontal="center" vertical="top" wrapText="1"/>
    </xf>
    <xf numFmtId="164" fontId="8" fillId="0" borderId="1" xfId="0" applyNumberFormat="1" applyFont="1" applyFill="1" applyBorder="1" applyAlignment="1" applyProtection="1">
      <alignment horizontal="center" vertical="top" wrapText="1"/>
      <protection locked="0"/>
    </xf>
    <xf numFmtId="164" fontId="5" fillId="0" borderId="1" xfId="0" applyNumberFormat="1" applyFont="1" applyFill="1" applyBorder="1" applyAlignment="1" applyProtection="1">
      <alignment horizontal="center"/>
      <protection locked="0"/>
    </xf>
    <xf numFmtId="165" fontId="5" fillId="0" borderId="1" xfId="0" applyNumberFormat="1" applyFont="1" applyFill="1" applyBorder="1" applyAlignment="1" applyProtection="1">
      <alignment horizontal="center" vertical="top" wrapText="1"/>
      <protection locked="0"/>
    </xf>
    <xf numFmtId="165" fontId="5" fillId="0" borderId="0" xfId="0" applyNumberFormat="1" applyFont="1" applyFill="1"/>
    <xf numFmtId="165" fontId="5" fillId="0" borderId="0" xfId="0" applyNumberFormat="1" applyFont="1" applyFill="1" applyAlignment="1" applyProtection="1">
      <alignment horizontal="justify"/>
      <protection locked="0"/>
    </xf>
    <xf numFmtId="165" fontId="5" fillId="0" borderId="0" xfId="0" applyNumberFormat="1" applyFont="1" applyFill="1" applyProtection="1">
      <protection locked="0"/>
    </xf>
    <xf numFmtId="164" fontId="6" fillId="0" borderId="0" xfId="0" applyNumberFormat="1" applyFont="1" applyFill="1" applyBorder="1" applyAlignment="1" applyProtection="1">
      <alignment horizontal="center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 applyProtection="1">
      <alignment horizontal="center" vertical="center"/>
      <protection locked="0"/>
    </xf>
    <xf numFmtId="0" fontId="2" fillId="0" borderId="7" xfId="0" applyFont="1" applyFill="1" applyBorder="1" applyAlignment="1">
      <alignment horizontal="right"/>
    </xf>
    <xf numFmtId="0" fontId="3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top" wrapText="1"/>
    </xf>
    <xf numFmtId="164" fontId="6" fillId="0" borderId="4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0"/>
  <sheetViews>
    <sheetView tabSelected="1" topLeftCell="A4" zoomScaleNormal="100" workbookViewId="0">
      <selection activeCell="K12" sqref="K12"/>
    </sheetView>
  </sheetViews>
  <sheetFormatPr defaultRowHeight="15" x14ac:dyDescent="0.25"/>
  <cols>
    <col min="1" max="1" width="44.85546875" style="20" customWidth="1"/>
    <col min="2" max="4" width="15.140625" style="69" customWidth="1"/>
    <col min="5" max="5" width="10.5703125" style="21" customWidth="1"/>
    <col min="6" max="6" width="11.85546875" style="21" customWidth="1"/>
    <col min="7" max="7" width="13.7109375" style="69" customWidth="1"/>
    <col min="8" max="8" width="9.28515625" style="21" customWidth="1"/>
    <col min="9" max="9" width="13.42578125" style="69" customWidth="1"/>
    <col min="10" max="13" width="9.140625" style="20"/>
    <col min="14" max="14" width="12.140625" style="20" customWidth="1"/>
    <col min="15" max="16384" width="9.140625" style="20"/>
  </cols>
  <sheetData>
    <row r="1" spans="1:11" ht="23.25" customHeight="1" x14ac:dyDescent="0.25">
      <c r="A1" s="76" t="s">
        <v>0</v>
      </c>
      <c r="B1" s="76"/>
      <c r="C1" s="76"/>
      <c r="D1" s="76"/>
      <c r="E1" s="76"/>
      <c r="F1" s="76"/>
      <c r="G1" s="76"/>
      <c r="H1" s="76"/>
      <c r="I1" s="60"/>
    </row>
    <row r="2" spans="1:11" ht="19.5" customHeight="1" x14ac:dyDescent="0.25">
      <c r="A2" s="77" t="s">
        <v>159</v>
      </c>
      <c r="B2" s="77"/>
      <c r="C2" s="77"/>
      <c r="D2" s="77"/>
      <c r="E2" s="77"/>
      <c r="F2" s="77"/>
      <c r="G2" s="77"/>
      <c r="H2" s="77"/>
      <c r="I2" s="61"/>
    </row>
    <row r="3" spans="1:11" ht="5.25" hidden="1" customHeight="1" x14ac:dyDescent="0.25">
      <c r="A3" s="78" t="s">
        <v>1</v>
      </c>
      <c r="B3" s="78"/>
      <c r="C3" s="78"/>
      <c r="D3" s="78"/>
      <c r="E3" s="78"/>
      <c r="F3" s="78"/>
      <c r="G3" s="78"/>
      <c r="H3" s="78"/>
      <c r="I3" s="62"/>
    </row>
    <row r="4" spans="1:11" ht="70.5" customHeight="1" thickBot="1" x14ac:dyDescent="0.25">
      <c r="A4" s="39" t="s">
        <v>2</v>
      </c>
      <c r="B4" s="63" t="s">
        <v>3</v>
      </c>
      <c r="C4" s="63" t="s">
        <v>160</v>
      </c>
      <c r="D4" s="63" t="s">
        <v>75</v>
      </c>
      <c r="E4" s="40" t="s">
        <v>74</v>
      </c>
      <c r="F4" s="40" t="s">
        <v>76</v>
      </c>
      <c r="G4" s="63" t="s">
        <v>150</v>
      </c>
      <c r="H4" s="41" t="s">
        <v>73</v>
      </c>
      <c r="I4" s="63" t="s">
        <v>78</v>
      </c>
    </row>
    <row r="5" spans="1:11" ht="18" customHeight="1" thickBot="1" x14ac:dyDescent="0.25">
      <c r="A5" s="42">
        <v>1</v>
      </c>
      <c r="B5" s="64">
        <v>2</v>
      </c>
      <c r="C5" s="64">
        <v>3</v>
      </c>
      <c r="D5" s="64">
        <v>4</v>
      </c>
      <c r="E5" s="43">
        <v>5</v>
      </c>
      <c r="F5" s="43">
        <v>6</v>
      </c>
      <c r="G5" s="64">
        <v>7</v>
      </c>
      <c r="H5" s="44">
        <v>8</v>
      </c>
      <c r="I5" s="65">
        <v>9</v>
      </c>
    </row>
    <row r="6" spans="1:11" ht="24.75" customHeight="1" x14ac:dyDescent="0.2">
      <c r="A6" s="79" t="s">
        <v>4</v>
      </c>
      <c r="B6" s="80"/>
      <c r="C6" s="80"/>
      <c r="D6" s="80"/>
      <c r="E6" s="80"/>
      <c r="F6" s="80"/>
      <c r="G6" s="80"/>
      <c r="H6" s="80"/>
      <c r="I6" s="81"/>
    </row>
    <row r="7" spans="1:11" ht="14.25" x14ac:dyDescent="0.2">
      <c r="A7" s="5" t="s">
        <v>5</v>
      </c>
      <c r="B7" s="51">
        <f>B8+B9</f>
        <v>628270.30000000005</v>
      </c>
      <c r="C7" s="51">
        <f>C8+C9</f>
        <v>205379.09999999998</v>
      </c>
      <c r="D7" s="51">
        <f>D8+D9</f>
        <v>200067.3</v>
      </c>
      <c r="E7" s="51">
        <f>$D:$D/$B:$B*100</f>
        <v>31.844144152604375</v>
      </c>
      <c r="F7" s="51">
        <f>$D:$D/$C:$C*100</f>
        <v>97.413660883702391</v>
      </c>
      <c r="G7" s="51">
        <f>G8+G9</f>
        <v>174199.80000000002</v>
      </c>
      <c r="H7" s="51">
        <f>$D:$D/$G:$G*100</f>
        <v>114.84932818522178</v>
      </c>
      <c r="I7" s="51">
        <f>I8+I9</f>
        <v>45697.799999999996</v>
      </c>
    </row>
    <row r="8" spans="1:11" ht="25.5" x14ac:dyDescent="0.2">
      <c r="A8" s="54" t="s">
        <v>162</v>
      </c>
      <c r="B8" s="56">
        <v>14385</v>
      </c>
      <c r="C8" s="56">
        <v>9600</v>
      </c>
      <c r="D8" s="56">
        <v>10747</v>
      </c>
      <c r="E8" s="51">
        <f>$D:$D/$B:$B*100</f>
        <v>74.709767118526244</v>
      </c>
      <c r="F8" s="51">
        <f>$D:$D/$C:$C*100</f>
        <v>111.94791666666666</v>
      </c>
      <c r="G8" s="56">
        <v>5140.8999999999996</v>
      </c>
      <c r="H8" s="51">
        <f>$D:$D/$G:$G*100</f>
        <v>209.04899920247431</v>
      </c>
      <c r="I8" s="56">
        <v>1400.4</v>
      </c>
    </row>
    <row r="9" spans="1:11" ht="12.75" customHeight="1" x14ac:dyDescent="0.2">
      <c r="A9" s="84" t="s">
        <v>77</v>
      </c>
      <c r="B9" s="82">
        <f>SUM(B11:B21)</f>
        <v>613885.30000000005</v>
      </c>
      <c r="C9" s="82">
        <f>SUM(C11:C21)</f>
        <v>195779.09999999998</v>
      </c>
      <c r="D9" s="82">
        <f>SUM(D11:D21)</f>
        <v>189320.3</v>
      </c>
      <c r="E9" s="82">
        <v>28.895402996299492</v>
      </c>
      <c r="F9" s="82">
        <f t="shared" ref="F9:F10" si="0">$D:$D/$C:$C*100</f>
        <v>96.700975742558839</v>
      </c>
      <c r="G9" s="82">
        <f>SUM(G11:G21)</f>
        <v>169058.90000000002</v>
      </c>
      <c r="H9" s="82">
        <f t="shared" ref="H9:H10" si="1">$D:$D/$G:$G*100</f>
        <v>111.98481712586559</v>
      </c>
      <c r="I9" s="82">
        <f>SUM(I11:I21)</f>
        <v>44297.399999999994</v>
      </c>
    </row>
    <row r="10" spans="1:11" ht="12.75" customHeight="1" x14ac:dyDescent="0.2">
      <c r="A10" s="85"/>
      <c r="B10" s="83"/>
      <c r="C10" s="83"/>
      <c r="D10" s="83"/>
      <c r="E10" s="83" t="e">
        <f t="shared" ref="E10" si="2">$D:$D/$B:$B*100</f>
        <v>#DIV/0!</v>
      </c>
      <c r="F10" s="83" t="e">
        <f t="shared" si="0"/>
        <v>#DIV/0!</v>
      </c>
      <c r="G10" s="83"/>
      <c r="H10" s="83" t="e">
        <f t="shared" si="1"/>
        <v>#DIV/0!</v>
      </c>
      <c r="I10" s="83"/>
    </row>
    <row r="11" spans="1:11" ht="51" customHeight="1" x14ac:dyDescent="0.2">
      <c r="A11" s="1" t="s">
        <v>163</v>
      </c>
      <c r="B11" s="58">
        <v>351033</v>
      </c>
      <c r="C11" s="58">
        <v>110900</v>
      </c>
      <c r="D11" s="58">
        <v>101432.4</v>
      </c>
      <c r="E11" s="48">
        <f>$D:$D/$B:$B*100</f>
        <v>28.895402996299492</v>
      </c>
      <c r="F11" s="48">
        <f>$D:$D/$C:$C*100</f>
        <v>91.462939585211899</v>
      </c>
      <c r="G11" s="58">
        <v>160143</v>
      </c>
      <c r="H11" s="48">
        <f>$D:$D/$G:$G*100</f>
        <v>63.338641089526234</v>
      </c>
      <c r="I11" s="58">
        <v>23143.8</v>
      </c>
      <c r="K11" s="72"/>
    </row>
    <row r="12" spans="1:11" ht="89.25" x14ac:dyDescent="0.2">
      <c r="A12" s="2" t="s">
        <v>164</v>
      </c>
      <c r="B12" s="58">
        <v>2113.6999999999998</v>
      </c>
      <c r="C12" s="58">
        <v>962.5</v>
      </c>
      <c r="D12" s="58">
        <v>1065.8</v>
      </c>
      <c r="E12" s="48">
        <f>$D:$D/$B:$B*100</f>
        <v>50.423428111841794</v>
      </c>
      <c r="F12" s="48">
        <f>$D:$D/$C:$C*100</f>
        <v>110.73246753246752</v>
      </c>
      <c r="G12" s="58">
        <v>982.6</v>
      </c>
      <c r="H12" s="48">
        <f>$D:$D/$G:$G*100</f>
        <v>108.46733156930593</v>
      </c>
      <c r="I12" s="58">
        <v>541.5</v>
      </c>
    </row>
    <row r="13" spans="1:11" ht="165.75" x14ac:dyDescent="0.2">
      <c r="A13" s="55" t="s">
        <v>165</v>
      </c>
      <c r="B13" s="58">
        <v>0</v>
      </c>
      <c r="C13" s="58">
        <v>0</v>
      </c>
      <c r="D13" s="58">
        <v>72.099999999999994</v>
      </c>
      <c r="E13" s="48">
        <v>0</v>
      </c>
      <c r="F13" s="48">
        <v>0</v>
      </c>
      <c r="G13" s="58">
        <v>0</v>
      </c>
      <c r="H13" s="48">
        <v>0</v>
      </c>
      <c r="I13" s="58">
        <v>72.099999999999994</v>
      </c>
    </row>
    <row r="14" spans="1:11" ht="29.25" customHeight="1" x14ac:dyDescent="0.2">
      <c r="A14" s="3" t="s">
        <v>167</v>
      </c>
      <c r="B14" s="58">
        <v>8446.4</v>
      </c>
      <c r="C14" s="58">
        <v>876.4</v>
      </c>
      <c r="D14" s="58">
        <v>924.7</v>
      </c>
      <c r="E14" s="48">
        <f>$D:$D/$B:$B*100</f>
        <v>10.947859443076341</v>
      </c>
      <c r="F14" s="48">
        <f>$D:$D/$C:$C*100</f>
        <v>105.5111821086262</v>
      </c>
      <c r="G14" s="58">
        <v>1069.7</v>
      </c>
      <c r="H14" s="48">
        <f>$D:$D/$G:$G*100</f>
        <v>86.444797606805651</v>
      </c>
      <c r="I14" s="58">
        <v>165.6</v>
      </c>
    </row>
    <row r="15" spans="1:11" ht="86.25" customHeight="1" x14ac:dyDescent="0.2">
      <c r="A15" s="36" t="s">
        <v>166</v>
      </c>
      <c r="B15" s="58">
        <v>12555</v>
      </c>
      <c r="C15" s="58">
        <v>6155</v>
      </c>
      <c r="D15" s="58">
        <v>6312.5</v>
      </c>
      <c r="E15" s="48">
        <f>$D:$D/$B:$B*100</f>
        <v>50.278773397052966</v>
      </c>
      <c r="F15" s="48">
        <f>$D:$D/$C:$C*100</f>
        <v>102.55889520714867</v>
      </c>
      <c r="G15" s="58">
        <v>5335.4</v>
      </c>
      <c r="H15" s="48">
        <f>$D:$D/$G:$G*100</f>
        <v>118.31352850770327</v>
      </c>
      <c r="I15" s="58">
        <v>1561.7</v>
      </c>
    </row>
    <row r="16" spans="1:11" ht="57.75" customHeight="1" x14ac:dyDescent="0.2">
      <c r="A16" s="36" t="s">
        <v>168</v>
      </c>
      <c r="B16" s="58">
        <v>1732.2</v>
      </c>
      <c r="C16" s="58">
        <v>595.20000000000005</v>
      </c>
      <c r="D16" s="58">
        <v>533.9</v>
      </c>
      <c r="E16" s="48">
        <f>$D:$D/$B:$B*100</f>
        <v>30.82207597275141</v>
      </c>
      <c r="F16" s="48">
        <f>$D:$D/$C:$C*100</f>
        <v>89.700940860215042</v>
      </c>
      <c r="G16" s="58">
        <v>618.70000000000005</v>
      </c>
      <c r="H16" s="48">
        <f>$D:$D/$G:$G*100</f>
        <v>86.293841926620317</v>
      </c>
      <c r="I16" s="58">
        <v>56</v>
      </c>
    </row>
    <row r="17" spans="1:9" ht="60" customHeight="1" x14ac:dyDescent="0.2">
      <c r="A17" s="36" t="s">
        <v>169</v>
      </c>
      <c r="B17" s="58">
        <v>2219</v>
      </c>
      <c r="C17" s="58">
        <v>900</v>
      </c>
      <c r="D17" s="58">
        <v>1146.4000000000001</v>
      </c>
      <c r="E17" s="48">
        <f>$D:$D/$B:$B*100</f>
        <v>51.662911221270846</v>
      </c>
      <c r="F17" s="48">
        <f>$D:$D/$C:$C*100</f>
        <v>127.37777777777779</v>
      </c>
      <c r="G17" s="58">
        <v>468.3</v>
      </c>
      <c r="H17" s="48">
        <f>$D:$D/$G:$G*100</f>
        <v>244.80034166132819</v>
      </c>
      <c r="I17" s="58">
        <v>309.89999999999998</v>
      </c>
    </row>
    <row r="18" spans="1:9" ht="61.5" customHeight="1" x14ac:dyDescent="0.2">
      <c r="A18" s="36" t="s">
        <v>170</v>
      </c>
      <c r="B18" s="58">
        <v>1764</v>
      </c>
      <c r="C18" s="58">
        <v>390</v>
      </c>
      <c r="D18" s="58">
        <v>1746.9</v>
      </c>
      <c r="E18" s="48">
        <f>$D:$D/$B:$B*100</f>
        <v>99.030612244897966</v>
      </c>
      <c r="F18" s="48">
        <f>$D:$D/$C:$C*100</f>
        <v>447.92307692307691</v>
      </c>
      <c r="G18" s="58">
        <v>441.2</v>
      </c>
      <c r="H18" s="48">
        <f>$D:$D/$G:$G*100</f>
        <v>395.94288304623757</v>
      </c>
      <c r="I18" s="58">
        <v>1475.1</v>
      </c>
    </row>
    <row r="19" spans="1:9" ht="310.5" customHeight="1" x14ac:dyDescent="0.2">
      <c r="A19" s="36" t="s">
        <v>171</v>
      </c>
      <c r="B19" s="58">
        <v>0</v>
      </c>
      <c r="C19" s="58">
        <v>0</v>
      </c>
      <c r="D19" s="58">
        <v>25.3</v>
      </c>
      <c r="E19" s="48">
        <v>0</v>
      </c>
      <c r="F19" s="48">
        <v>0</v>
      </c>
      <c r="G19" s="58">
        <v>0</v>
      </c>
      <c r="H19" s="48">
        <v>0</v>
      </c>
      <c r="I19" s="58">
        <v>6.2</v>
      </c>
    </row>
    <row r="20" spans="1:9" ht="70.5" customHeight="1" x14ac:dyDescent="0.2">
      <c r="A20" s="36" t="s">
        <v>172</v>
      </c>
      <c r="B20" s="58">
        <v>234022</v>
      </c>
      <c r="C20" s="58">
        <v>75000</v>
      </c>
      <c r="D20" s="58">
        <v>76059.5</v>
      </c>
      <c r="E20" s="48">
        <f>$D:$D/$B:$B*100</f>
        <v>32.501004179094274</v>
      </c>
      <c r="F20" s="48">
        <f>$D:$D/$C:$C*100</f>
        <v>101.41266666666667</v>
      </c>
      <c r="G20" s="58">
        <v>0</v>
      </c>
      <c r="H20" s="48">
        <v>0</v>
      </c>
      <c r="I20" s="58">
        <v>16965.5</v>
      </c>
    </row>
    <row r="21" spans="1:9" ht="75.75" customHeight="1" x14ac:dyDescent="0.2">
      <c r="A21" s="36" t="s">
        <v>173</v>
      </c>
      <c r="B21" s="58">
        <v>0</v>
      </c>
      <c r="C21" s="58">
        <v>0</v>
      </c>
      <c r="D21" s="58">
        <v>0.8</v>
      </c>
      <c r="E21" s="48">
        <v>0</v>
      </c>
      <c r="F21" s="48">
        <v>0</v>
      </c>
      <c r="G21" s="58">
        <v>0</v>
      </c>
      <c r="H21" s="48">
        <v>0</v>
      </c>
      <c r="I21" s="58">
        <v>0</v>
      </c>
    </row>
    <row r="22" spans="1:9" ht="39.75" customHeight="1" x14ac:dyDescent="0.2">
      <c r="A22" s="19" t="s">
        <v>91</v>
      </c>
      <c r="B22" s="50">
        <f>B23+B24+B25+B26</f>
        <v>73431.3</v>
      </c>
      <c r="C22" s="50">
        <f>C23+C24+C25+C26</f>
        <v>29069</v>
      </c>
      <c r="D22" s="50">
        <f>D23+D24+D25+D26</f>
        <v>29853.1</v>
      </c>
      <c r="E22" s="51">
        <f t="shared" ref="E22:E30" si="3">$D:$D/$B:$B*100</f>
        <v>40.654462061818322</v>
      </c>
      <c r="F22" s="51">
        <f t="shared" ref="F22:F30" si="4">$D:$D/$C:$C*100</f>
        <v>102.69737521070556</v>
      </c>
      <c r="G22" s="50">
        <f>G23+G24+G25+G26</f>
        <v>28821.600000000002</v>
      </c>
      <c r="H22" s="51">
        <f t="shared" ref="H22:H30" si="5">$D:$D/$G:$G*100</f>
        <v>103.57891303744412</v>
      </c>
      <c r="I22" s="50">
        <f>I23+I24+I25+I26</f>
        <v>5778.7999999999993</v>
      </c>
    </row>
    <row r="23" spans="1:9" ht="37.5" customHeight="1" x14ac:dyDescent="0.2">
      <c r="A23" s="7" t="s">
        <v>92</v>
      </c>
      <c r="B23" s="58">
        <v>39123</v>
      </c>
      <c r="C23" s="58">
        <v>15096.1</v>
      </c>
      <c r="D23" s="58">
        <v>14862.8</v>
      </c>
      <c r="E23" s="48">
        <f t="shared" si="3"/>
        <v>37.989929197658661</v>
      </c>
      <c r="F23" s="48">
        <f t="shared" si="4"/>
        <v>98.454567736037774</v>
      </c>
      <c r="G23" s="58">
        <v>14567.6</v>
      </c>
      <c r="H23" s="48">
        <f t="shared" si="5"/>
        <v>102.02641478349213</v>
      </c>
      <c r="I23" s="58">
        <v>3041.2</v>
      </c>
    </row>
    <row r="24" spans="1:9" ht="56.25" customHeight="1" x14ac:dyDescent="0.2">
      <c r="A24" s="7" t="s">
        <v>93</v>
      </c>
      <c r="B24" s="58">
        <v>200.8</v>
      </c>
      <c r="C24" s="58">
        <v>83.1</v>
      </c>
      <c r="D24" s="58">
        <v>88.6</v>
      </c>
      <c r="E24" s="48">
        <f t="shared" si="3"/>
        <v>44.123505976095615</v>
      </c>
      <c r="F24" s="48">
        <f t="shared" si="4"/>
        <v>106.61853188929</v>
      </c>
      <c r="G24" s="58">
        <v>81.099999999999994</v>
      </c>
      <c r="H24" s="48">
        <f t="shared" si="5"/>
        <v>109.2478421701603</v>
      </c>
      <c r="I24" s="58">
        <v>20.3</v>
      </c>
    </row>
    <row r="25" spans="1:9" ht="55.5" customHeight="1" x14ac:dyDescent="0.2">
      <c r="A25" s="7" t="s">
        <v>94</v>
      </c>
      <c r="B25" s="58">
        <v>40195.199999999997</v>
      </c>
      <c r="C25" s="58">
        <v>16178.8</v>
      </c>
      <c r="D25" s="58">
        <v>16212.9</v>
      </c>
      <c r="E25" s="48">
        <f t="shared" si="3"/>
        <v>40.335413183663718</v>
      </c>
      <c r="F25" s="48">
        <f t="shared" si="4"/>
        <v>100.21076964917053</v>
      </c>
      <c r="G25" s="58">
        <v>15814</v>
      </c>
      <c r="H25" s="48">
        <f t="shared" si="5"/>
        <v>102.52244846338687</v>
      </c>
      <c r="I25" s="58">
        <v>3056.4</v>
      </c>
    </row>
    <row r="26" spans="1:9" ht="54" customHeight="1" x14ac:dyDescent="0.2">
      <c r="A26" s="7" t="s">
        <v>95</v>
      </c>
      <c r="B26" s="58">
        <v>-6087.7</v>
      </c>
      <c r="C26" s="58">
        <v>-2289</v>
      </c>
      <c r="D26" s="58">
        <v>-1311.2</v>
      </c>
      <c r="E26" s="48">
        <f t="shared" si="3"/>
        <v>21.538512081738588</v>
      </c>
      <c r="F26" s="48">
        <f t="shared" si="4"/>
        <v>57.282656181738759</v>
      </c>
      <c r="G26" s="58">
        <v>-1641.1</v>
      </c>
      <c r="H26" s="48">
        <f t="shared" si="5"/>
        <v>79.897629638657008</v>
      </c>
      <c r="I26" s="58">
        <v>-339.1</v>
      </c>
    </row>
    <row r="27" spans="1:9" ht="14.25" x14ac:dyDescent="0.2">
      <c r="A27" s="6" t="s">
        <v>7</v>
      </c>
      <c r="B27" s="50">
        <f>B28+B32+B33+B34</f>
        <v>170260.40000000002</v>
      </c>
      <c r="C27" s="50">
        <f>C28+C32+C33+C34</f>
        <v>85899.199999999997</v>
      </c>
      <c r="D27" s="50">
        <f>D28+D32+D33+D34</f>
        <v>87952.4</v>
      </c>
      <c r="E27" s="51">
        <f t="shared" si="3"/>
        <v>51.657578626621323</v>
      </c>
      <c r="F27" s="51">
        <f t="shared" si="4"/>
        <v>102.39024344813454</v>
      </c>
      <c r="G27" s="50">
        <f>G28+G32+G33+G34</f>
        <v>80905.2</v>
      </c>
      <c r="H27" s="51">
        <f t="shared" si="5"/>
        <v>108.71044135605624</v>
      </c>
      <c r="I27" s="50">
        <f>I28+I32+I33+I34</f>
        <v>9014.4</v>
      </c>
    </row>
    <row r="28" spans="1:9" ht="27.75" customHeight="1" x14ac:dyDescent="0.2">
      <c r="A28" s="37" t="s">
        <v>127</v>
      </c>
      <c r="B28" s="50">
        <f>SUM(B29:B30)</f>
        <v>141754.20000000001</v>
      </c>
      <c r="C28" s="50">
        <f>SUM(C29:C30)</f>
        <v>68053</v>
      </c>
      <c r="D28" s="50">
        <f>SUM(D29:D31)</f>
        <v>66324.299999999988</v>
      </c>
      <c r="E28" s="48">
        <f t="shared" si="3"/>
        <v>46.78824331130928</v>
      </c>
      <c r="F28" s="48">
        <f t="shared" si="4"/>
        <v>97.459773999676699</v>
      </c>
      <c r="G28" s="50">
        <f>SUM(G29:G31)</f>
        <v>63530.9</v>
      </c>
      <c r="H28" s="51">
        <f t="shared" si="5"/>
        <v>104.3969155167013</v>
      </c>
      <c r="I28" s="50">
        <f>SUM(I29:I31)</f>
        <v>8086.8</v>
      </c>
    </row>
    <row r="29" spans="1:9" ht="27.75" customHeight="1" x14ac:dyDescent="0.2">
      <c r="A29" s="3" t="s">
        <v>128</v>
      </c>
      <c r="B29" s="58">
        <v>89145.4</v>
      </c>
      <c r="C29" s="58">
        <v>40845</v>
      </c>
      <c r="D29" s="58">
        <v>40799.699999999997</v>
      </c>
      <c r="E29" s="48">
        <f t="shared" si="3"/>
        <v>45.767588680963904</v>
      </c>
      <c r="F29" s="48">
        <f t="shared" si="4"/>
        <v>99.889092912229145</v>
      </c>
      <c r="G29" s="58">
        <v>38782.800000000003</v>
      </c>
      <c r="H29" s="48">
        <f t="shared" si="5"/>
        <v>105.20050125313283</v>
      </c>
      <c r="I29" s="58">
        <v>4485.6000000000004</v>
      </c>
    </row>
    <row r="30" spans="1:9" ht="42.75" customHeight="1" x14ac:dyDescent="0.2">
      <c r="A30" s="38" t="s">
        <v>129</v>
      </c>
      <c r="B30" s="58">
        <v>52608.800000000003</v>
      </c>
      <c r="C30" s="58">
        <v>27208</v>
      </c>
      <c r="D30" s="58">
        <v>25524.6</v>
      </c>
      <c r="E30" s="48">
        <f t="shared" si="3"/>
        <v>48.517738477212937</v>
      </c>
      <c r="F30" s="48">
        <f t="shared" si="4"/>
        <v>93.812849162011176</v>
      </c>
      <c r="G30" s="58">
        <v>24748.1</v>
      </c>
      <c r="H30" s="48">
        <f t="shared" si="5"/>
        <v>103.13761460475754</v>
      </c>
      <c r="I30" s="58">
        <v>3601.2</v>
      </c>
    </row>
    <row r="31" spans="1:9" ht="42.75" customHeight="1" x14ac:dyDescent="0.2">
      <c r="A31" s="38" t="s">
        <v>138</v>
      </c>
      <c r="B31" s="58">
        <v>0</v>
      </c>
      <c r="C31" s="58">
        <v>0</v>
      </c>
      <c r="D31" s="58">
        <v>0</v>
      </c>
      <c r="E31" s="48">
        <v>0</v>
      </c>
      <c r="F31" s="48">
        <v>0</v>
      </c>
      <c r="G31" s="58">
        <v>0</v>
      </c>
      <c r="H31" s="48">
        <v>0</v>
      </c>
      <c r="I31" s="58">
        <v>0</v>
      </c>
    </row>
    <row r="32" spans="1:9" x14ac:dyDescent="0.2">
      <c r="A32" s="3" t="s">
        <v>8</v>
      </c>
      <c r="B32" s="58">
        <v>100</v>
      </c>
      <c r="C32" s="58">
        <v>40</v>
      </c>
      <c r="D32" s="58">
        <v>-45.2</v>
      </c>
      <c r="E32" s="48">
        <f t="shared" ref="E32:E39" si="6">$D:$D/$B:$B*100</f>
        <v>-45.2</v>
      </c>
      <c r="F32" s="48">
        <f t="shared" ref="F32:F39" si="7">$D:$D/$C:$C*100</f>
        <v>-113.00000000000001</v>
      </c>
      <c r="G32" s="58">
        <v>38.200000000000003</v>
      </c>
      <c r="H32" s="48">
        <f t="shared" ref="H32:H39" si="8">$D:$D/$G:$G*100</f>
        <v>-118.32460732984293</v>
      </c>
      <c r="I32" s="58">
        <v>-2.2000000000000002</v>
      </c>
    </row>
    <row r="33" spans="1:9" x14ac:dyDescent="0.2">
      <c r="A33" s="3" t="s">
        <v>9</v>
      </c>
      <c r="B33" s="58">
        <v>206.2</v>
      </c>
      <c r="C33" s="58">
        <v>206.2</v>
      </c>
      <c r="D33" s="58">
        <v>181.4</v>
      </c>
      <c r="E33" s="48">
        <f t="shared" si="6"/>
        <v>87.972841901066928</v>
      </c>
      <c r="F33" s="48">
        <f t="shared" si="7"/>
        <v>87.972841901066928</v>
      </c>
      <c r="G33" s="58">
        <v>191.7</v>
      </c>
      <c r="H33" s="48">
        <f t="shared" si="8"/>
        <v>94.627021387584776</v>
      </c>
      <c r="I33" s="58">
        <v>0</v>
      </c>
    </row>
    <row r="34" spans="1:9" ht="25.5" x14ac:dyDescent="0.2">
      <c r="A34" s="3" t="s">
        <v>130</v>
      </c>
      <c r="B34" s="58">
        <v>28200</v>
      </c>
      <c r="C34" s="58">
        <v>17600</v>
      </c>
      <c r="D34" s="58">
        <v>21491.9</v>
      </c>
      <c r="E34" s="48">
        <f t="shared" si="6"/>
        <v>76.212411347517744</v>
      </c>
      <c r="F34" s="48">
        <f t="shared" si="7"/>
        <v>122.11306818181819</v>
      </c>
      <c r="G34" s="58">
        <v>17144.400000000001</v>
      </c>
      <c r="H34" s="48">
        <f t="shared" si="8"/>
        <v>125.35813443456756</v>
      </c>
      <c r="I34" s="58">
        <v>929.8</v>
      </c>
    </row>
    <row r="35" spans="1:9" ht="14.25" x14ac:dyDescent="0.2">
      <c r="A35" s="6" t="s">
        <v>131</v>
      </c>
      <c r="B35" s="56">
        <f>SUM(B36+B37)</f>
        <v>31930.799999999999</v>
      </c>
      <c r="C35" s="56">
        <f>SUM(C36+C37)</f>
        <v>6715</v>
      </c>
      <c r="D35" s="56">
        <f t="shared" ref="D35" si="9">SUM(D36+D37)</f>
        <v>6449.3</v>
      </c>
      <c r="E35" s="51">
        <f t="shared" si="6"/>
        <v>20.197740112994349</v>
      </c>
      <c r="F35" s="51">
        <f t="shared" si="7"/>
        <v>96.043186895011161</v>
      </c>
      <c r="G35" s="56">
        <f t="shared" ref="G35" si="10">SUM(G36+G37)</f>
        <v>6275.1</v>
      </c>
      <c r="H35" s="51">
        <f t="shared" si="8"/>
        <v>102.77605137766727</v>
      </c>
      <c r="I35" s="56">
        <f t="shared" ref="I35" si="11">SUM(I36+I37)</f>
        <v>476.2</v>
      </c>
    </row>
    <row r="36" spans="1:9" x14ac:dyDescent="0.2">
      <c r="A36" s="3" t="s">
        <v>10</v>
      </c>
      <c r="B36" s="58">
        <v>20645.3</v>
      </c>
      <c r="C36" s="58">
        <v>3000</v>
      </c>
      <c r="D36" s="58">
        <v>2220.8000000000002</v>
      </c>
      <c r="E36" s="48">
        <f t="shared" si="6"/>
        <v>10.756927726891837</v>
      </c>
      <c r="F36" s="48">
        <f t="shared" si="7"/>
        <v>74.026666666666671</v>
      </c>
      <c r="G36" s="58">
        <v>3699.1</v>
      </c>
      <c r="H36" s="48">
        <f t="shared" si="8"/>
        <v>60.036225027709442</v>
      </c>
      <c r="I36" s="58">
        <v>240.7</v>
      </c>
    </row>
    <row r="37" spans="1:9" ht="14.25" x14ac:dyDescent="0.2">
      <c r="A37" s="6" t="s">
        <v>100</v>
      </c>
      <c r="B37" s="56">
        <f t="shared" ref="B37:D37" si="12">SUM(B38:B39)</f>
        <v>11285.5</v>
      </c>
      <c r="C37" s="56">
        <f t="shared" ref="C37" si="13">SUM(C38:C39)</f>
        <v>3715</v>
      </c>
      <c r="D37" s="56">
        <f t="shared" si="12"/>
        <v>4228.5</v>
      </c>
      <c r="E37" s="51">
        <f t="shared" si="6"/>
        <v>37.468432944929333</v>
      </c>
      <c r="F37" s="51">
        <f t="shared" si="7"/>
        <v>113.82234185733513</v>
      </c>
      <c r="G37" s="56">
        <f t="shared" ref="G37" si="14">SUM(G38:G39)</f>
        <v>2576</v>
      </c>
      <c r="H37" s="51">
        <f t="shared" si="8"/>
        <v>164.1498447204969</v>
      </c>
      <c r="I37" s="56">
        <f t="shared" ref="I37" si="15">SUM(I38:I39)</f>
        <v>235.5</v>
      </c>
    </row>
    <row r="38" spans="1:9" x14ac:dyDescent="0.2">
      <c r="A38" s="3" t="s">
        <v>98</v>
      </c>
      <c r="B38" s="58">
        <v>5204.8999999999996</v>
      </c>
      <c r="C38" s="58">
        <v>2810</v>
      </c>
      <c r="D38" s="58">
        <v>3798.3</v>
      </c>
      <c r="E38" s="48">
        <f t="shared" si="6"/>
        <v>72.975465426809365</v>
      </c>
      <c r="F38" s="48">
        <f t="shared" si="7"/>
        <v>135.17081850533808</v>
      </c>
      <c r="G38" s="58">
        <v>1462.9</v>
      </c>
      <c r="H38" s="48">
        <f t="shared" si="8"/>
        <v>259.64180736892473</v>
      </c>
      <c r="I38" s="58">
        <v>205</v>
      </c>
    </row>
    <row r="39" spans="1:9" x14ac:dyDescent="0.2">
      <c r="A39" s="3" t="s">
        <v>99</v>
      </c>
      <c r="B39" s="58">
        <v>6080.6</v>
      </c>
      <c r="C39" s="58">
        <v>905</v>
      </c>
      <c r="D39" s="58">
        <v>430.2</v>
      </c>
      <c r="E39" s="48">
        <f t="shared" si="6"/>
        <v>7.0749597079235604</v>
      </c>
      <c r="F39" s="48">
        <f t="shared" si="7"/>
        <v>47.535911602209943</v>
      </c>
      <c r="G39" s="58">
        <v>1113.0999999999999</v>
      </c>
      <c r="H39" s="48">
        <f t="shared" si="8"/>
        <v>38.648818614679726</v>
      </c>
      <c r="I39" s="58">
        <v>30.5</v>
      </c>
    </row>
    <row r="40" spans="1:9" ht="14.25" x14ac:dyDescent="0.2">
      <c r="A40" s="5" t="s">
        <v>11</v>
      </c>
      <c r="B40" s="50">
        <f>SUM(B41,B43)</f>
        <v>19920.400000000001</v>
      </c>
      <c r="C40" s="50">
        <f t="shared" ref="C40:I40" si="16">SUM(C41,C43)</f>
        <v>13158</v>
      </c>
      <c r="D40" s="50">
        <f t="shared" si="16"/>
        <v>15867.2</v>
      </c>
      <c r="E40" s="50">
        <f t="shared" si="16"/>
        <v>447.93580665131981</v>
      </c>
      <c r="F40" s="50">
        <f t="shared" si="16"/>
        <v>652.50667276748254</v>
      </c>
      <c r="G40" s="50">
        <f t="shared" si="16"/>
        <v>5999.1</v>
      </c>
      <c r="H40" s="50">
        <f t="shared" si="16"/>
        <v>261.14536856001735</v>
      </c>
      <c r="I40" s="50">
        <f t="shared" si="16"/>
        <v>3296.4</v>
      </c>
    </row>
    <row r="41" spans="1:9" ht="24.75" customHeight="1" x14ac:dyDescent="0.2">
      <c r="A41" s="3" t="s">
        <v>12</v>
      </c>
      <c r="B41" s="58">
        <v>19855.400000000001</v>
      </c>
      <c r="C41" s="58">
        <v>13113</v>
      </c>
      <c r="D41" s="58">
        <v>15627.2</v>
      </c>
      <c r="E41" s="48">
        <f>$D:$D/$B:$B*100</f>
        <v>78.705037420550582</v>
      </c>
      <c r="F41" s="48">
        <f>$D:$D/$C:$C*100</f>
        <v>119.17333943414931</v>
      </c>
      <c r="G41" s="58">
        <v>5984.1</v>
      </c>
      <c r="H41" s="48">
        <f>$D:$D/$G:$G*100</f>
        <v>261.14536856001735</v>
      </c>
      <c r="I41" s="58">
        <v>3231.4</v>
      </c>
    </row>
    <row r="42" spans="1:9" ht="12.75" hidden="1" customHeight="1" x14ac:dyDescent="0.2">
      <c r="A42" s="4" t="s">
        <v>87</v>
      </c>
      <c r="B42" s="58"/>
      <c r="C42" s="58"/>
      <c r="D42" s="58"/>
      <c r="E42" s="48"/>
      <c r="F42" s="48"/>
      <c r="G42" s="58"/>
      <c r="H42" s="48"/>
      <c r="I42" s="58"/>
    </row>
    <row r="43" spans="1:9" ht="27" customHeight="1" x14ac:dyDescent="0.2">
      <c r="A43" s="3" t="s">
        <v>13</v>
      </c>
      <c r="B43" s="58">
        <v>65</v>
      </c>
      <c r="C43" s="58">
        <v>45</v>
      </c>
      <c r="D43" s="58">
        <v>240</v>
      </c>
      <c r="E43" s="48">
        <f>$D:$D/$B:$B*100</f>
        <v>369.23076923076923</v>
      </c>
      <c r="F43" s="48">
        <f>$D:$D/$C:$C*100</f>
        <v>533.33333333333326</v>
      </c>
      <c r="G43" s="58">
        <v>15</v>
      </c>
      <c r="H43" s="48">
        <v>0</v>
      </c>
      <c r="I43" s="58">
        <v>65</v>
      </c>
    </row>
    <row r="44" spans="1:9" ht="25.5" x14ac:dyDescent="0.2">
      <c r="A44" s="6" t="s">
        <v>14</v>
      </c>
      <c r="B44" s="50">
        <f>$45:$45+$46:$46</f>
        <v>0</v>
      </c>
      <c r="C44" s="50">
        <f>$45:$45+$46:$46</f>
        <v>0</v>
      </c>
      <c r="D44" s="50">
        <f>$45:$45+$46:$46</f>
        <v>0</v>
      </c>
      <c r="E44" s="51">
        <v>0</v>
      </c>
      <c r="F44" s="51">
        <v>0</v>
      </c>
      <c r="G44" s="50">
        <f>$45:$45+$46:$46</f>
        <v>0</v>
      </c>
      <c r="H44" s="51">
        <v>0</v>
      </c>
      <c r="I44" s="50">
        <f>$45:$45+$46:$46</f>
        <v>0</v>
      </c>
    </row>
    <row r="45" spans="1:9" ht="25.5" x14ac:dyDescent="0.2">
      <c r="A45" s="3" t="s">
        <v>15</v>
      </c>
      <c r="B45" s="58">
        <v>0</v>
      </c>
      <c r="C45" s="58">
        <v>0</v>
      </c>
      <c r="D45" s="58">
        <v>0</v>
      </c>
      <c r="E45" s="48">
        <v>0</v>
      </c>
      <c r="F45" s="48">
        <v>0</v>
      </c>
      <c r="G45" s="58">
        <v>0</v>
      </c>
      <c r="H45" s="48">
        <v>0</v>
      </c>
      <c r="I45" s="58">
        <v>0</v>
      </c>
    </row>
    <row r="46" spans="1:9" ht="25.5" x14ac:dyDescent="0.2">
      <c r="A46" s="3" t="s">
        <v>16</v>
      </c>
      <c r="B46" s="58">
        <v>0</v>
      </c>
      <c r="C46" s="58">
        <v>0</v>
      </c>
      <c r="D46" s="58">
        <v>0</v>
      </c>
      <c r="E46" s="48">
        <v>0</v>
      </c>
      <c r="F46" s="48">
        <v>0</v>
      </c>
      <c r="G46" s="58">
        <v>0</v>
      </c>
      <c r="H46" s="48">
        <v>0</v>
      </c>
      <c r="I46" s="58">
        <v>0</v>
      </c>
    </row>
    <row r="47" spans="1:9" ht="38.25" x14ac:dyDescent="0.2">
      <c r="A47" s="6" t="s">
        <v>17</v>
      </c>
      <c r="B47" s="50">
        <f>SUM(B48:B55)</f>
        <v>95607.699999999983</v>
      </c>
      <c r="C47" s="50">
        <f t="shared" ref="C47:D47" si="17">SUM(C48:C55)</f>
        <v>37712.1</v>
      </c>
      <c r="D47" s="50">
        <f t="shared" si="17"/>
        <v>36207.799999999988</v>
      </c>
      <c r="E47" s="51">
        <f>$D:$D/$B:$B*100</f>
        <v>37.871217485620924</v>
      </c>
      <c r="F47" s="51">
        <f>$D:$D/$B:$B*100</f>
        <v>37.871217485620924</v>
      </c>
      <c r="G47" s="50">
        <f t="shared" ref="G47" si="18">SUM(G48:G55)</f>
        <v>45811</v>
      </c>
      <c r="H47" s="51">
        <f>$D:$D/$B:$B*100</f>
        <v>37.871217485620924</v>
      </c>
      <c r="I47" s="50">
        <f t="shared" ref="I47" si="19">SUM(I48:I55)</f>
        <v>3354.2</v>
      </c>
    </row>
    <row r="48" spans="1:9" ht="51" x14ac:dyDescent="0.2">
      <c r="A48" s="4" t="s">
        <v>147</v>
      </c>
      <c r="B48" s="58">
        <v>160.9</v>
      </c>
      <c r="C48" s="58">
        <v>0</v>
      </c>
      <c r="D48" s="58">
        <v>0</v>
      </c>
      <c r="E48" s="48">
        <v>0</v>
      </c>
      <c r="F48" s="48">
        <v>0</v>
      </c>
      <c r="G48" s="58">
        <v>0</v>
      </c>
      <c r="H48" s="48">
        <v>0</v>
      </c>
      <c r="I48" s="58">
        <v>0</v>
      </c>
    </row>
    <row r="49" spans="1:9" ht="76.5" x14ac:dyDescent="0.2">
      <c r="A49" s="4" t="s">
        <v>82</v>
      </c>
      <c r="B49" s="58">
        <v>65600</v>
      </c>
      <c r="C49" s="58">
        <v>25100</v>
      </c>
      <c r="D49" s="58">
        <v>26999.7</v>
      </c>
      <c r="E49" s="48">
        <f>$D:$D/$B:$B*100</f>
        <v>41.158079268292688</v>
      </c>
      <c r="F49" s="48">
        <f>$D:$D/$C:$C*100</f>
        <v>107.56852589641434</v>
      </c>
      <c r="G49" s="58">
        <v>24424.6</v>
      </c>
      <c r="H49" s="48">
        <f>$D:$D/$G:$G*100</f>
        <v>110.54305904702638</v>
      </c>
      <c r="I49" s="58">
        <v>1527.3</v>
      </c>
    </row>
    <row r="50" spans="1:9" ht="38.25" x14ac:dyDescent="0.2">
      <c r="A50" s="3" t="s">
        <v>104</v>
      </c>
      <c r="B50" s="58">
        <v>17400</v>
      </c>
      <c r="C50" s="58">
        <v>7250</v>
      </c>
      <c r="D50" s="58">
        <v>6983</v>
      </c>
      <c r="E50" s="48">
        <f>$D:$D/$B:$B*100</f>
        <v>40.132183908045974</v>
      </c>
      <c r="F50" s="48">
        <f>$D:$D/$C:$C*100</f>
        <v>96.317241379310346</v>
      </c>
      <c r="G50" s="58">
        <v>7228.7</v>
      </c>
      <c r="H50" s="48">
        <f>$D:$D/$G:$G*100</f>
        <v>96.601048597949841</v>
      </c>
      <c r="I50" s="58">
        <v>1264</v>
      </c>
    </row>
    <row r="51" spans="1:9" ht="89.25" x14ac:dyDescent="0.2">
      <c r="A51" s="3" t="s">
        <v>142</v>
      </c>
      <c r="B51" s="58">
        <v>0</v>
      </c>
      <c r="C51" s="58">
        <v>0</v>
      </c>
      <c r="D51" s="58">
        <v>0</v>
      </c>
      <c r="E51" s="48">
        <v>0</v>
      </c>
      <c r="F51" s="48">
        <v>0</v>
      </c>
      <c r="G51" s="58">
        <v>0</v>
      </c>
      <c r="H51" s="48">
        <v>0</v>
      </c>
      <c r="I51" s="58">
        <v>0</v>
      </c>
    </row>
    <row r="52" spans="1:9" ht="19.5" customHeight="1" x14ac:dyDescent="0.2">
      <c r="A52" s="3" t="s">
        <v>18</v>
      </c>
      <c r="B52" s="58">
        <v>9.4</v>
      </c>
      <c r="C52" s="58">
        <v>0</v>
      </c>
      <c r="D52" s="58">
        <v>0</v>
      </c>
      <c r="E52" s="48">
        <f>$D:$D/$B:$B*100</f>
        <v>0</v>
      </c>
      <c r="F52" s="48">
        <v>0</v>
      </c>
      <c r="G52" s="58">
        <v>9.4</v>
      </c>
      <c r="H52" s="48">
        <v>0</v>
      </c>
      <c r="I52" s="58">
        <v>0</v>
      </c>
    </row>
    <row r="53" spans="1:9" ht="46.5" customHeight="1" x14ac:dyDescent="0.2">
      <c r="A53" s="4" t="s">
        <v>79</v>
      </c>
      <c r="B53" s="58">
        <v>9444.4</v>
      </c>
      <c r="C53" s="58">
        <v>3935.1</v>
      </c>
      <c r="D53" s="58">
        <v>806.2</v>
      </c>
      <c r="E53" s="48">
        <f>$D:$D/$B:$B*100</f>
        <v>8.5362754648257191</v>
      </c>
      <c r="F53" s="48">
        <f>$D:$D/$C:$C*100</f>
        <v>20.487408198012758</v>
      </c>
      <c r="G53" s="58">
        <v>11219.4</v>
      </c>
      <c r="H53" s="48">
        <f>$D:$D/$G:$G*100</f>
        <v>7.185767509849013</v>
      </c>
      <c r="I53" s="58">
        <v>454.2</v>
      </c>
    </row>
    <row r="54" spans="1:9" ht="119.25" customHeight="1" x14ac:dyDescent="0.2">
      <c r="A54" s="4" t="s">
        <v>143</v>
      </c>
      <c r="B54" s="58">
        <v>1906</v>
      </c>
      <c r="C54" s="58">
        <v>894.2</v>
      </c>
      <c r="D54" s="58">
        <v>761.7</v>
      </c>
      <c r="E54" s="48">
        <f>$D:$D/$B:$B*100</f>
        <v>39.963273871983212</v>
      </c>
      <c r="F54" s="48">
        <f>$D:$D/$C:$C*100</f>
        <v>85.182285842093492</v>
      </c>
      <c r="G54" s="58">
        <v>1043</v>
      </c>
      <c r="H54" s="48">
        <f>$D:$D/$G:$G*100</f>
        <v>73.029721955896449</v>
      </c>
      <c r="I54" s="58">
        <v>69.2</v>
      </c>
    </row>
    <row r="55" spans="1:9" ht="120.75" customHeight="1" x14ac:dyDescent="0.2">
      <c r="A55" s="3" t="s">
        <v>144</v>
      </c>
      <c r="B55" s="58">
        <v>1087</v>
      </c>
      <c r="C55" s="58">
        <v>532.79999999999995</v>
      </c>
      <c r="D55" s="58">
        <v>657.2</v>
      </c>
      <c r="E55" s="48">
        <f>$D:$D/$B:$B*100</f>
        <v>60.459981600735979</v>
      </c>
      <c r="F55" s="48">
        <f>$D:$D/$C:$C*100</f>
        <v>123.34834834834835</v>
      </c>
      <c r="G55" s="58">
        <v>1885.9</v>
      </c>
      <c r="H55" s="48">
        <f>$D:$D/$G:$G*100</f>
        <v>34.848083143326797</v>
      </c>
      <c r="I55" s="58">
        <v>39.5</v>
      </c>
    </row>
    <row r="56" spans="1:9" ht="25.5" x14ac:dyDescent="0.2">
      <c r="A56" s="54" t="s">
        <v>19</v>
      </c>
      <c r="B56" s="56">
        <v>6090.9</v>
      </c>
      <c r="C56" s="56">
        <v>4526.6000000000004</v>
      </c>
      <c r="D56" s="56">
        <v>6134.6</v>
      </c>
      <c r="E56" s="51">
        <f>$D:$D/$B:$B*100</f>
        <v>100.71746375740859</v>
      </c>
      <c r="F56" s="51">
        <f>$D:$D/$C:$C*100</f>
        <v>135.52335085936465</v>
      </c>
      <c r="G56" s="56">
        <v>2548.9</v>
      </c>
      <c r="H56" s="51">
        <f>$D:$D/$G:$G*100</f>
        <v>240.67637019890932</v>
      </c>
      <c r="I56" s="56">
        <v>1060.0999999999999</v>
      </c>
    </row>
    <row r="57" spans="1:9" ht="25.5" x14ac:dyDescent="0.2">
      <c r="A57" s="45" t="s">
        <v>83</v>
      </c>
      <c r="B57" s="56">
        <v>0</v>
      </c>
      <c r="C57" s="56">
        <v>0</v>
      </c>
      <c r="D57" s="56">
        <v>0</v>
      </c>
      <c r="E57" s="51">
        <v>0</v>
      </c>
      <c r="F57" s="51">
        <v>0</v>
      </c>
      <c r="G57" s="56">
        <v>0</v>
      </c>
      <c r="H57" s="51">
        <v>0</v>
      </c>
      <c r="I57" s="56">
        <v>0</v>
      </c>
    </row>
    <row r="58" spans="1:9" ht="51" x14ac:dyDescent="0.2">
      <c r="A58" s="45" t="s">
        <v>97</v>
      </c>
      <c r="B58" s="56">
        <v>553.9</v>
      </c>
      <c r="C58" s="56">
        <v>184.6</v>
      </c>
      <c r="D58" s="56">
        <v>23.7</v>
      </c>
      <c r="E58" s="51">
        <f>$D:$D/$B:$B*100</f>
        <v>4.2787506770175119</v>
      </c>
      <c r="F58" s="51">
        <f>$D:$D/$C:$C*100</f>
        <v>12.838569880823403</v>
      </c>
      <c r="G58" s="56">
        <v>143.9</v>
      </c>
      <c r="H58" s="51">
        <f>$D:$D/$G:$G*100</f>
        <v>16.469770674079221</v>
      </c>
      <c r="I58" s="56">
        <v>2.7</v>
      </c>
    </row>
    <row r="59" spans="1:9" ht="25.5" x14ac:dyDescent="0.2">
      <c r="A59" s="45" t="s">
        <v>84</v>
      </c>
      <c r="B59" s="56">
        <v>220</v>
      </c>
      <c r="C59" s="56">
        <v>90</v>
      </c>
      <c r="D59" s="56">
        <v>41879</v>
      </c>
      <c r="E59" s="51">
        <f>$D:$D/$B:$B*100</f>
        <v>19035.909090909088</v>
      </c>
      <c r="F59" s="51">
        <f>$D:$D/$C:$C*100</f>
        <v>46532.222222222219</v>
      </c>
      <c r="G59" s="56">
        <v>219.9</v>
      </c>
      <c r="H59" s="51">
        <f>$D:$D/$G:$G*100</f>
        <v>19044.56571168713</v>
      </c>
      <c r="I59" s="56">
        <v>799.1</v>
      </c>
    </row>
    <row r="60" spans="1:9" ht="25.5" x14ac:dyDescent="0.2">
      <c r="A60" s="6" t="s">
        <v>20</v>
      </c>
      <c r="B60" s="50">
        <f>SUM(B62,B61,B65)</f>
        <v>21221</v>
      </c>
      <c r="C60" s="50">
        <f t="shared" ref="C60:D60" si="20">SUM(C62,C61,C65)</f>
        <v>12940</v>
      </c>
      <c r="D60" s="50">
        <f t="shared" si="20"/>
        <v>4938</v>
      </c>
      <c r="E60" s="51">
        <f>$D:$D/$B:$B*100</f>
        <v>23.269402949908109</v>
      </c>
      <c r="F60" s="51">
        <f>$D:$D/$C:$C*100</f>
        <v>38.160741885625967</v>
      </c>
      <c r="G60" s="50">
        <f>SUM(G62,G61,G65)</f>
        <v>4786.7999999999993</v>
      </c>
      <c r="H60" s="51">
        <f>$D:$D/$G:$G*100</f>
        <v>103.15868638756582</v>
      </c>
      <c r="I60" s="50">
        <f>SUM(I62,I61,I65)</f>
        <v>1660</v>
      </c>
    </row>
    <row r="61" spans="1:9" ht="30" customHeight="1" x14ac:dyDescent="0.2">
      <c r="A61" s="3" t="s">
        <v>141</v>
      </c>
      <c r="B61" s="57">
        <v>0</v>
      </c>
      <c r="C61" s="57">
        <v>0</v>
      </c>
      <c r="D61" s="57">
        <v>0</v>
      </c>
      <c r="E61" s="48">
        <v>0</v>
      </c>
      <c r="F61" s="48">
        <v>0</v>
      </c>
      <c r="G61" s="57">
        <v>0</v>
      </c>
      <c r="H61" s="48">
        <v>0</v>
      </c>
      <c r="I61" s="57">
        <v>0</v>
      </c>
    </row>
    <row r="62" spans="1:9" ht="30" customHeight="1" x14ac:dyDescent="0.2">
      <c r="A62" s="3" t="s">
        <v>153</v>
      </c>
      <c r="B62" s="57">
        <f>SUM(B63:B64)</f>
        <v>19021</v>
      </c>
      <c r="C62" s="57">
        <f t="shared" ref="C62:D62" si="21">SUM(C63:C64)</f>
        <v>12021</v>
      </c>
      <c r="D62" s="57">
        <f t="shared" si="21"/>
        <v>4410.2</v>
      </c>
      <c r="E62" s="48">
        <f>$D:$D/$B:$B*100</f>
        <v>23.185952368434886</v>
      </c>
      <c r="F62" s="48">
        <f>$D:$D/$C:$C*100</f>
        <v>36.687463605357287</v>
      </c>
      <c r="G62" s="57">
        <f t="shared" ref="G62" si="22">SUM(G63:G64)</f>
        <v>3635.2999999999997</v>
      </c>
      <c r="H62" s="48">
        <f>$D:$D/$G:$G*100</f>
        <v>121.31598492559075</v>
      </c>
      <c r="I62" s="57">
        <f t="shared" ref="I62" si="23">SUM(I63:I64)</f>
        <v>1581.3</v>
      </c>
    </row>
    <row r="63" spans="1:9" ht="38.25" x14ac:dyDescent="0.2">
      <c r="A63" s="47" t="s">
        <v>21</v>
      </c>
      <c r="B63" s="66">
        <v>19021</v>
      </c>
      <c r="C63" s="66">
        <v>12021</v>
      </c>
      <c r="D63" s="66">
        <v>4410.2</v>
      </c>
      <c r="E63" s="49">
        <f>$D:$D/$B:$B*100</f>
        <v>23.185952368434886</v>
      </c>
      <c r="F63" s="49">
        <f>$D:$D/$C:$C*100</f>
        <v>36.687463605357287</v>
      </c>
      <c r="G63" s="66">
        <v>3568.7</v>
      </c>
      <c r="H63" s="49">
        <f>$D:$D/$G:$G*100</f>
        <v>123.58001513156051</v>
      </c>
      <c r="I63" s="66">
        <v>1581.3</v>
      </c>
    </row>
    <row r="64" spans="1:9" ht="38.25" x14ac:dyDescent="0.2">
      <c r="A64" s="47" t="s">
        <v>152</v>
      </c>
      <c r="B64" s="66">
        <v>0</v>
      </c>
      <c r="C64" s="66">
        <v>0</v>
      </c>
      <c r="D64" s="66">
        <v>0</v>
      </c>
      <c r="E64" s="49">
        <v>0</v>
      </c>
      <c r="F64" s="49">
        <v>0</v>
      </c>
      <c r="G64" s="66">
        <v>66.599999999999994</v>
      </c>
      <c r="H64" s="49">
        <v>0</v>
      </c>
      <c r="I64" s="66">
        <v>0</v>
      </c>
    </row>
    <row r="65" spans="1:9" ht="14.25" customHeight="1" x14ac:dyDescent="0.2">
      <c r="A65" s="3" t="s">
        <v>22</v>
      </c>
      <c r="B65" s="58">
        <v>2200</v>
      </c>
      <c r="C65" s="58">
        <v>919</v>
      </c>
      <c r="D65" s="58">
        <v>527.79999999999995</v>
      </c>
      <c r="E65" s="48">
        <f>$D:$D/$B:$B*100</f>
        <v>23.990909090909089</v>
      </c>
      <c r="F65" s="48">
        <f t="shared" ref="F65:F70" si="24">$D:$D/$C:$C*100</f>
        <v>57.431991294885741</v>
      </c>
      <c r="G65" s="58">
        <v>1151.5</v>
      </c>
      <c r="H65" s="48">
        <f t="shared" ref="H65:H70" si="25">$D:$D/$G:$G*100</f>
        <v>45.835866261398174</v>
      </c>
      <c r="I65" s="58">
        <v>78.7</v>
      </c>
    </row>
    <row r="66" spans="1:9" ht="14.25" x14ac:dyDescent="0.2">
      <c r="A66" s="54" t="s">
        <v>23</v>
      </c>
      <c r="B66" s="50">
        <f>SUM(B67:B91)</f>
        <v>3690.8</v>
      </c>
      <c r="C66" s="50">
        <f>SUM(C67:C91)</f>
        <v>1914.8</v>
      </c>
      <c r="D66" s="50">
        <f>SUM(D67:D91)</f>
        <v>2391.1</v>
      </c>
      <c r="E66" s="51">
        <f>$D:$D/$B:$B*100</f>
        <v>64.785412376720487</v>
      </c>
      <c r="F66" s="51">
        <f t="shared" si="24"/>
        <v>124.87466053895969</v>
      </c>
      <c r="G66" s="50">
        <f>SUM(G67:G91)</f>
        <v>1479.8</v>
      </c>
      <c r="H66" s="51">
        <f t="shared" si="25"/>
        <v>161.58264630355453</v>
      </c>
      <c r="I66" s="50">
        <f>SUM(I67:I91)</f>
        <v>568.79999999999995</v>
      </c>
    </row>
    <row r="67" spans="1:9" ht="63.75" x14ac:dyDescent="0.2">
      <c r="A67" s="3" t="s">
        <v>119</v>
      </c>
      <c r="B67" s="57">
        <v>104.8</v>
      </c>
      <c r="C67" s="57">
        <v>43.8</v>
      </c>
      <c r="D67" s="57">
        <v>13.3</v>
      </c>
      <c r="E67" s="48">
        <f>$D:$D/$B:$B*100</f>
        <v>12.690839694656489</v>
      </c>
      <c r="F67" s="48">
        <f t="shared" si="24"/>
        <v>30.365296803652971</v>
      </c>
      <c r="G67" s="57">
        <v>26</v>
      </c>
      <c r="H67" s="48">
        <f t="shared" si="25"/>
        <v>51.15384615384616</v>
      </c>
      <c r="I67" s="57">
        <v>0.9</v>
      </c>
    </row>
    <row r="68" spans="1:9" ht="107.25" customHeight="1" x14ac:dyDescent="0.2">
      <c r="A68" s="3" t="s">
        <v>109</v>
      </c>
      <c r="B68" s="58">
        <v>415</v>
      </c>
      <c r="C68" s="58">
        <v>134.5</v>
      </c>
      <c r="D68" s="58">
        <v>179.3</v>
      </c>
      <c r="E68" s="48">
        <f>$D:$D/$B:$B*100</f>
        <v>43.204819277108435</v>
      </c>
      <c r="F68" s="48">
        <f t="shared" si="24"/>
        <v>133.30855018587363</v>
      </c>
      <c r="G68" s="58">
        <v>116.4</v>
      </c>
      <c r="H68" s="48">
        <f t="shared" si="25"/>
        <v>154.03780068728523</v>
      </c>
      <c r="I68" s="58">
        <v>23</v>
      </c>
    </row>
    <row r="69" spans="1:9" ht="87" customHeight="1" x14ac:dyDescent="0.2">
      <c r="A69" s="3" t="s">
        <v>125</v>
      </c>
      <c r="B69" s="58">
        <v>123</v>
      </c>
      <c r="C69" s="58">
        <v>40.5</v>
      </c>
      <c r="D69" s="58">
        <v>10.3</v>
      </c>
      <c r="E69" s="48">
        <f>$D:$D/$B:$B*100</f>
        <v>8.3739837398373993</v>
      </c>
      <c r="F69" s="48">
        <f t="shared" si="24"/>
        <v>25.432098765432098</v>
      </c>
      <c r="G69" s="58">
        <v>72.5</v>
      </c>
      <c r="H69" s="48">
        <f t="shared" si="25"/>
        <v>14.206896551724139</v>
      </c>
      <c r="I69" s="58">
        <v>5.8</v>
      </c>
    </row>
    <row r="70" spans="1:9" ht="94.5" customHeight="1" x14ac:dyDescent="0.2">
      <c r="A70" s="3" t="s">
        <v>124</v>
      </c>
      <c r="B70" s="58">
        <v>20</v>
      </c>
      <c r="C70" s="58">
        <v>9.5</v>
      </c>
      <c r="D70" s="58">
        <v>3</v>
      </c>
      <c r="E70" s="48">
        <v>0.81300813008130091</v>
      </c>
      <c r="F70" s="48">
        <f t="shared" si="24"/>
        <v>31.578947368421051</v>
      </c>
      <c r="G70" s="58">
        <v>6.8</v>
      </c>
      <c r="H70" s="48">
        <f t="shared" si="25"/>
        <v>44.117647058823529</v>
      </c>
      <c r="I70" s="58">
        <v>0</v>
      </c>
    </row>
    <row r="71" spans="1:9" ht="94.5" customHeight="1" x14ac:dyDescent="0.2">
      <c r="A71" s="4" t="s">
        <v>135</v>
      </c>
      <c r="B71" s="58">
        <v>0</v>
      </c>
      <c r="C71" s="58">
        <v>0</v>
      </c>
      <c r="D71" s="58">
        <v>0</v>
      </c>
      <c r="E71" s="48">
        <v>0</v>
      </c>
      <c r="F71" s="48">
        <v>0</v>
      </c>
      <c r="G71" s="58">
        <v>0</v>
      </c>
      <c r="H71" s="48">
        <v>0</v>
      </c>
      <c r="I71" s="58">
        <v>0</v>
      </c>
    </row>
    <row r="72" spans="1:9" ht="85.5" customHeight="1" x14ac:dyDescent="0.2">
      <c r="A72" s="4" t="s">
        <v>122</v>
      </c>
      <c r="B72" s="58">
        <v>0</v>
      </c>
      <c r="C72" s="58">
        <v>0</v>
      </c>
      <c r="D72" s="58">
        <v>0</v>
      </c>
      <c r="E72" s="48">
        <v>0</v>
      </c>
      <c r="F72" s="48">
        <v>0</v>
      </c>
      <c r="G72" s="58">
        <v>0</v>
      </c>
      <c r="H72" s="48">
        <v>0</v>
      </c>
      <c r="I72" s="58">
        <v>0</v>
      </c>
    </row>
    <row r="73" spans="1:9" ht="84.75" customHeight="1" x14ac:dyDescent="0.2">
      <c r="A73" s="4" t="s">
        <v>136</v>
      </c>
      <c r="B73" s="58">
        <v>0</v>
      </c>
      <c r="C73" s="58">
        <v>0</v>
      </c>
      <c r="D73" s="58">
        <v>0</v>
      </c>
      <c r="E73" s="48">
        <v>0</v>
      </c>
      <c r="F73" s="48">
        <v>0</v>
      </c>
      <c r="G73" s="58">
        <v>0</v>
      </c>
      <c r="H73" s="48">
        <v>0</v>
      </c>
      <c r="I73" s="58">
        <v>0</v>
      </c>
    </row>
    <row r="74" spans="1:9" ht="106.5" customHeight="1" x14ac:dyDescent="0.2">
      <c r="A74" s="4" t="s">
        <v>110</v>
      </c>
      <c r="B74" s="58">
        <v>240</v>
      </c>
      <c r="C74" s="58">
        <v>112</v>
      </c>
      <c r="D74" s="58">
        <v>52.2</v>
      </c>
      <c r="E74" s="48">
        <f>$D:$D/$B:$B*100</f>
        <v>21.75</v>
      </c>
      <c r="F74" s="48">
        <f>$D:$D/$C:$C*100</f>
        <v>46.607142857142861</v>
      </c>
      <c r="G74" s="58">
        <v>146.19999999999999</v>
      </c>
      <c r="H74" s="48">
        <f>$D:$D/$G:$G*100</f>
        <v>35.704514363885096</v>
      </c>
      <c r="I74" s="58">
        <v>16.8</v>
      </c>
    </row>
    <row r="75" spans="1:9" ht="118.5" customHeight="1" x14ac:dyDescent="0.2">
      <c r="A75" s="3" t="s">
        <v>111</v>
      </c>
      <c r="B75" s="58">
        <v>10</v>
      </c>
      <c r="C75" s="58">
        <v>6.5</v>
      </c>
      <c r="D75" s="58">
        <v>7.8</v>
      </c>
      <c r="E75" s="48">
        <f>$D:$D/$B:$B*100</f>
        <v>78</v>
      </c>
      <c r="F75" s="48">
        <f>$D:$D/$C:$C*100</f>
        <v>120</v>
      </c>
      <c r="G75" s="58">
        <v>5.8</v>
      </c>
      <c r="H75" s="48">
        <f>$D:$D/$G:$G*100</f>
        <v>134.48275862068965</v>
      </c>
      <c r="I75" s="58">
        <v>0.3</v>
      </c>
    </row>
    <row r="76" spans="1:9" ht="96" customHeight="1" x14ac:dyDescent="0.2">
      <c r="A76" s="3" t="s">
        <v>133</v>
      </c>
      <c r="B76" s="58">
        <v>0</v>
      </c>
      <c r="C76" s="58">
        <v>0</v>
      </c>
      <c r="D76" s="58">
        <v>0</v>
      </c>
      <c r="E76" s="48">
        <v>0</v>
      </c>
      <c r="F76" s="48">
        <v>0</v>
      </c>
      <c r="G76" s="58">
        <v>0</v>
      </c>
      <c r="H76" s="48">
        <v>0</v>
      </c>
      <c r="I76" s="58">
        <v>0</v>
      </c>
    </row>
    <row r="77" spans="1:9" ht="97.5" customHeight="1" x14ac:dyDescent="0.2">
      <c r="A77" s="3" t="s">
        <v>123</v>
      </c>
      <c r="B77" s="58">
        <v>0</v>
      </c>
      <c r="C77" s="58">
        <v>0</v>
      </c>
      <c r="D77" s="58">
        <v>5.7</v>
      </c>
      <c r="E77" s="48">
        <v>0</v>
      </c>
      <c r="F77" s="48">
        <v>0</v>
      </c>
      <c r="G77" s="58">
        <v>3</v>
      </c>
      <c r="H77" s="48">
        <f>$D:$D/$G:$G*100</f>
        <v>190</v>
      </c>
      <c r="I77" s="58">
        <v>0</v>
      </c>
    </row>
    <row r="78" spans="1:9" ht="114.75" customHeight="1" x14ac:dyDescent="0.2">
      <c r="A78" s="3" t="s">
        <v>137</v>
      </c>
      <c r="B78" s="58">
        <v>0</v>
      </c>
      <c r="C78" s="58">
        <v>0</v>
      </c>
      <c r="D78" s="58">
        <v>0</v>
      </c>
      <c r="E78" s="48">
        <v>0</v>
      </c>
      <c r="F78" s="48">
        <v>0</v>
      </c>
      <c r="G78" s="58">
        <v>0</v>
      </c>
      <c r="H78" s="48">
        <v>0</v>
      </c>
      <c r="I78" s="58">
        <v>0</v>
      </c>
    </row>
    <row r="79" spans="1:9" ht="90" customHeight="1" x14ac:dyDescent="0.2">
      <c r="A79" s="3" t="s">
        <v>126</v>
      </c>
      <c r="B79" s="58">
        <v>207</v>
      </c>
      <c r="C79" s="58">
        <v>182.5</v>
      </c>
      <c r="D79" s="58">
        <v>425</v>
      </c>
      <c r="E79" s="48">
        <f>$D:$D/$B:$B*100</f>
        <v>205.31400966183574</v>
      </c>
      <c r="F79" s="48">
        <f>$D:$D/$C:$C*100</f>
        <v>232.87671232876713</v>
      </c>
      <c r="G79" s="58">
        <v>19.399999999999999</v>
      </c>
      <c r="H79" s="48">
        <f>$D:$D/$G:$G*100</f>
        <v>2190.7216494845361</v>
      </c>
      <c r="I79" s="58">
        <v>258.89999999999998</v>
      </c>
    </row>
    <row r="80" spans="1:9" ht="91.5" customHeight="1" x14ac:dyDescent="0.2">
      <c r="A80" s="3" t="s">
        <v>112</v>
      </c>
      <c r="B80" s="58">
        <v>1520</v>
      </c>
      <c r="C80" s="58">
        <v>1068</v>
      </c>
      <c r="D80" s="58">
        <v>1425</v>
      </c>
      <c r="E80" s="48">
        <f>$D:$D/$B:$B*100</f>
        <v>93.75</v>
      </c>
      <c r="F80" s="48">
        <f>$D:$D/$C:$C*100</f>
        <v>133.42696629213484</v>
      </c>
      <c r="G80" s="58">
        <v>248.9</v>
      </c>
      <c r="H80" s="48">
        <f>$D:$D/$G:$G*100</f>
        <v>572.51908396946567</v>
      </c>
      <c r="I80" s="58">
        <v>48.9</v>
      </c>
    </row>
    <row r="81" spans="1:12" ht="61.5" customHeight="1" x14ac:dyDescent="0.2">
      <c r="A81" s="3" t="s">
        <v>113</v>
      </c>
      <c r="B81" s="58">
        <v>300</v>
      </c>
      <c r="C81" s="58">
        <v>95</v>
      </c>
      <c r="D81" s="58">
        <v>54.2</v>
      </c>
      <c r="E81" s="48">
        <f>$D:$D/$B:$B*100</f>
        <v>18.066666666666666</v>
      </c>
      <c r="F81" s="48">
        <f>$D:$D/$C:$C*100</f>
        <v>57.052631578947363</v>
      </c>
      <c r="G81" s="58">
        <v>278.2</v>
      </c>
      <c r="H81" s="48">
        <f>$D:$D/$G:$G*100</f>
        <v>19.482386772106398</v>
      </c>
      <c r="I81" s="58">
        <v>6</v>
      </c>
    </row>
    <row r="82" spans="1:12" ht="85.5" customHeight="1" x14ac:dyDescent="0.2">
      <c r="A82" s="3" t="s">
        <v>145</v>
      </c>
      <c r="B82" s="58">
        <v>700</v>
      </c>
      <c r="C82" s="58">
        <v>200</v>
      </c>
      <c r="D82" s="58">
        <v>211.9</v>
      </c>
      <c r="E82" s="48">
        <f>$D:$D/$B:$B*100</f>
        <v>30.271428571428572</v>
      </c>
      <c r="F82" s="48">
        <v>0</v>
      </c>
      <c r="G82" s="58">
        <v>451.8</v>
      </c>
      <c r="H82" s="48">
        <f>$D:$D/$G:$G*100</f>
        <v>46.901283753873393</v>
      </c>
      <c r="I82" s="58">
        <v>206.9</v>
      </c>
    </row>
    <row r="83" spans="1:12" ht="95.25" customHeight="1" x14ac:dyDescent="0.2">
      <c r="A83" s="3" t="s">
        <v>146</v>
      </c>
      <c r="B83" s="58">
        <v>0</v>
      </c>
      <c r="C83" s="58">
        <v>0</v>
      </c>
      <c r="D83" s="58">
        <v>0</v>
      </c>
      <c r="E83" s="48">
        <v>0</v>
      </c>
      <c r="F83" s="48">
        <v>0</v>
      </c>
      <c r="G83" s="58">
        <v>0</v>
      </c>
      <c r="H83" s="48">
        <v>0</v>
      </c>
      <c r="I83" s="58">
        <v>0</v>
      </c>
    </row>
    <row r="84" spans="1:12" ht="54" customHeight="1" x14ac:dyDescent="0.2">
      <c r="A84" s="3" t="s">
        <v>117</v>
      </c>
      <c r="B84" s="58">
        <v>0</v>
      </c>
      <c r="C84" s="58">
        <v>0</v>
      </c>
      <c r="D84" s="58">
        <v>0</v>
      </c>
      <c r="E84" s="48">
        <v>0</v>
      </c>
      <c r="F84" s="48">
        <v>0</v>
      </c>
      <c r="G84" s="58">
        <v>0</v>
      </c>
      <c r="H84" s="48">
        <v>0</v>
      </c>
      <c r="I84" s="58">
        <v>0</v>
      </c>
    </row>
    <row r="85" spans="1:12" ht="85.5" customHeight="1" x14ac:dyDescent="0.2">
      <c r="A85" s="3" t="s">
        <v>118</v>
      </c>
      <c r="B85" s="58">
        <v>40.5</v>
      </c>
      <c r="C85" s="58">
        <v>15</v>
      </c>
      <c r="D85" s="58">
        <v>0</v>
      </c>
      <c r="E85" s="48">
        <f>$D:$D/$B:$B*100</f>
        <v>0</v>
      </c>
      <c r="F85" s="48">
        <v>0</v>
      </c>
      <c r="G85" s="58">
        <v>33.1</v>
      </c>
      <c r="H85" s="48">
        <f>$D:$D/$G:$G*100</f>
        <v>0</v>
      </c>
      <c r="I85" s="58">
        <v>0</v>
      </c>
    </row>
    <row r="86" spans="1:12" ht="60.75" customHeight="1" x14ac:dyDescent="0.2">
      <c r="A86" s="3" t="s">
        <v>149</v>
      </c>
      <c r="B86" s="58">
        <v>0</v>
      </c>
      <c r="C86" s="58">
        <v>0</v>
      </c>
      <c r="D86" s="58">
        <v>0</v>
      </c>
      <c r="E86" s="48">
        <v>0</v>
      </c>
      <c r="F86" s="48">
        <v>0</v>
      </c>
      <c r="G86" s="58">
        <v>0</v>
      </c>
      <c r="H86" s="48">
        <v>0</v>
      </c>
      <c r="I86" s="58">
        <v>0</v>
      </c>
    </row>
    <row r="87" spans="1:12" ht="62.25" customHeight="1" x14ac:dyDescent="0.2">
      <c r="A87" s="3" t="s">
        <v>114</v>
      </c>
      <c r="B87" s="58">
        <v>10.5</v>
      </c>
      <c r="C87" s="58">
        <v>7.5</v>
      </c>
      <c r="D87" s="58">
        <v>0</v>
      </c>
      <c r="E87" s="48">
        <v>0</v>
      </c>
      <c r="F87" s="48">
        <v>0</v>
      </c>
      <c r="G87" s="58">
        <v>3</v>
      </c>
      <c r="H87" s="48">
        <f>$D:$D/$G:$G*100</f>
        <v>0</v>
      </c>
      <c r="I87" s="58">
        <v>0</v>
      </c>
    </row>
    <row r="88" spans="1:12" ht="79.5" customHeight="1" x14ac:dyDescent="0.2">
      <c r="A88" s="3" t="s">
        <v>116</v>
      </c>
      <c r="B88" s="58">
        <v>0</v>
      </c>
      <c r="C88" s="58">
        <v>0</v>
      </c>
      <c r="D88" s="58">
        <v>2.6</v>
      </c>
      <c r="E88" s="48">
        <v>0</v>
      </c>
      <c r="F88" s="48">
        <v>0</v>
      </c>
      <c r="G88" s="58">
        <v>4.2</v>
      </c>
      <c r="H88" s="48">
        <f>$D:$D/$G:$G*100</f>
        <v>61.904761904761905</v>
      </c>
      <c r="I88" s="58">
        <v>1.3</v>
      </c>
    </row>
    <row r="89" spans="1:12" ht="80.25" customHeight="1" x14ac:dyDescent="0.2">
      <c r="A89" s="3" t="s">
        <v>115</v>
      </c>
      <c r="B89" s="58">
        <v>0</v>
      </c>
      <c r="C89" s="58">
        <v>0</v>
      </c>
      <c r="D89" s="58">
        <v>0.3</v>
      </c>
      <c r="E89" s="48">
        <v>0</v>
      </c>
      <c r="F89" s="48">
        <v>0</v>
      </c>
      <c r="G89" s="58">
        <v>0.1</v>
      </c>
      <c r="H89" s="48">
        <f>$D:$D/$G:$G*100</f>
        <v>299.99999999999994</v>
      </c>
      <c r="I89" s="58">
        <v>0</v>
      </c>
      <c r="L89" s="32"/>
    </row>
    <row r="90" spans="1:12" ht="109.5" customHeight="1" x14ac:dyDescent="0.2">
      <c r="A90" s="3" t="s">
        <v>121</v>
      </c>
      <c r="B90" s="58">
        <v>0</v>
      </c>
      <c r="C90" s="58">
        <v>0</v>
      </c>
      <c r="D90" s="58">
        <v>0.5</v>
      </c>
      <c r="E90" s="48">
        <v>0</v>
      </c>
      <c r="F90" s="48">
        <v>0</v>
      </c>
      <c r="G90" s="58">
        <v>64.400000000000006</v>
      </c>
      <c r="H90" s="48">
        <f>$D:$D/$G:$G*100</f>
        <v>0.77639751552795022</v>
      </c>
      <c r="I90" s="58">
        <v>0</v>
      </c>
      <c r="L90" s="32"/>
    </row>
    <row r="91" spans="1:12" ht="72.75" customHeight="1" x14ac:dyDescent="0.2">
      <c r="A91" s="3" t="s">
        <v>120</v>
      </c>
      <c r="B91" s="58">
        <v>0</v>
      </c>
      <c r="C91" s="58">
        <v>0</v>
      </c>
      <c r="D91" s="58">
        <v>0</v>
      </c>
      <c r="E91" s="48">
        <v>0</v>
      </c>
      <c r="F91" s="48">
        <v>0</v>
      </c>
      <c r="G91" s="58">
        <v>0</v>
      </c>
      <c r="H91" s="48">
        <v>0</v>
      </c>
      <c r="I91" s="58">
        <v>0</v>
      </c>
      <c r="L91" s="32"/>
    </row>
    <row r="92" spans="1:12" ht="14.25" x14ac:dyDescent="0.2">
      <c r="A92" s="5" t="s">
        <v>24</v>
      </c>
      <c r="B92" s="56">
        <f>SUM(B93:B95)</f>
        <v>621.1</v>
      </c>
      <c r="C92" s="56">
        <f>SUM(C93:C95)</f>
        <v>521.1</v>
      </c>
      <c r="D92" s="56">
        <f>SUM(D93:D95)</f>
        <v>504.5</v>
      </c>
      <c r="E92" s="51">
        <f>$D:$D/$B:$B*100</f>
        <v>81.226855578811779</v>
      </c>
      <c r="F92" s="51">
        <f>$D:$D/$C:$C*100</f>
        <v>96.814431011322199</v>
      </c>
      <c r="G92" s="56">
        <f>SUM(G93:G95)</f>
        <v>359.7</v>
      </c>
      <c r="H92" s="51">
        <f>$D:$D/$G:$G*100</f>
        <v>140.25576869613568</v>
      </c>
      <c r="I92" s="56">
        <f>SUM(I93:I95)</f>
        <v>-28.199999999999989</v>
      </c>
    </row>
    <row r="93" spans="1:12" ht="25.5" x14ac:dyDescent="0.2">
      <c r="A93" s="9" t="s">
        <v>154</v>
      </c>
      <c r="B93" s="58">
        <v>0</v>
      </c>
      <c r="C93" s="58">
        <v>0</v>
      </c>
      <c r="D93" s="58">
        <v>-16.600000000000001</v>
      </c>
      <c r="E93" s="48">
        <v>0</v>
      </c>
      <c r="F93" s="48">
        <v>0</v>
      </c>
      <c r="G93" s="58">
        <v>0</v>
      </c>
      <c r="H93" s="48">
        <v>0</v>
      </c>
      <c r="I93" s="58">
        <v>-209.2</v>
      </c>
    </row>
    <row r="94" spans="1:12" ht="25.5" x14ac:dyDescent="0.2">
      <c r="A94" s="9" t="s">
        <v>155</v>
      </c>
      <c r="B94" s="58">
        <v>0</v>
      </c>
      <c r="C94" s="58">
        <v>0</v>
      </c>
      <c r="D94" s="58">
        <v>0</v>
      </c>
      <c r="E94" s="48">
        <v>0</v>
      </c>
      <c r="F94" s="48">
        <v>0</v>
      </c>
      <c r="G94" s="58">
        <v>-39.299999999999997</v>
      </c>
      <c r="H94" s="48">
        <f>$D:$D/$G:$G*100</f>
        <v>0</v>
      </c>
      <c r="I94" s="58">
        <v>0</v>
      </c>
    </row>
    <row r="95" spans="1:12" ht="14.25" x14ac:dyDescent="0.2">
      <c r="A95" s="52" t="s">
        <v>156</v>
      </c>
      <c r="B95" s="56">
        <f>SUM(B96:B97)</f>
        <v>621.1</v>
      </c>
      <c r="C95" s="56">
        <f t="shared" ref="C95:D95" si="26">SUM(C96:C97)</f>
        <v>521.1</v>
      </c>
      <c r="D95" s="56">
        <f t="shared" si="26"/>
        <v>521.1</v>
      </c>
      <c r="E95" s="51">
        <f t="shared" ref="E95:E109" si="27">$D:$D/$B:$B*100</f>
        <v>83.899533086459513</v>
      </c>
      <c r="F95" s="51">
        <f t="shared" ref="F95:F109" si="28">$D:$D/$C:$C*100</f>
        <v>100</v>
      </c>
      <c r="G95" s="56">
        <f>SUM(G96:G97)</f>
        <v>399</v>
      </c>
      <c r="H95" s="51">
        <v>0</v>
      </c>
      <c r="I95" s="56">
        <f>SUM(I96:I97)</f>
        <v>181</v>
      </c>
    </row>
    <row r="96" spans="1:12" ht="38.25" x14ac:dyDescent="0.2">
      <c r="A96" s="53" t="s">
        <v>157</v>
      </c>
      <c r="B96" s="58">
        <v>310</v>
      </c>
      <c r="C96" s="58">
        <v>210</v>
      </c>
      <c r="D96" s="58">
        <v>210</v>
      </c>
      <c r="E96" s="48">
        <f t="shared" si="27"/>
        <v>67.741935483870961</v>
      </c>
      <c r="F96" s="48">
        <f t="shared" si="28"/>
        <v>100</v>
      </c>
      <c r="G96" s="58">
        <v>100</v>
      </c>
      <c r="H96" s="48">
        <f t="shared" ref="H96:H104" si="29">$D:$D/$G:$G*100</f>
        <v>210</v>
      </c>
      <c r="I96" s="58">
        <v>0</v>
      </c>
    </row>
    <row r="97" spans="1:9" ht="38.25" x14ac:dyDescent="0.2">
      <c r="A97" s="53" t="s">
        <v>158</v>
      </c>
      <c r="B97" s="58">
        <v>311.10000000000002</v>
      </c>
      <c r="C97" s="58">
        <v>311.10000000000002</v>
      </c>
      <c r="D97" s="58">
        <v>311.10000000000002</v>
      </c>
      <c r="E97" s="48">
        <f t="shared" si="27"/>
        <v>100</v>
      </c>
      <c r="F97" s="48">
        <f t="shared" si="28"/>
        <v>100</v>
      </c>
      <c r="G97" s="58">
        <v>299</v>
      </c>
      <c r="H97" s="48">
        <f t="shared" si="29"/>
        <v>104.04682274247492</v>
      </c>
      <c r="I97" s="58">
        <v>181</v>
      </c>
    </row>
    <row r="98" spans="1:9" ht="14.25" x14ac:dyDescent="0.2">
      <c r="A98" s="6" t="s">
        <v>25</v>
      </c>
      <c r="B98" s="50">
        <f>B92+B66+B60+B56+B47+B44+B40+B35+B27+B7+B57+B58+B59+B22</f>
        <v>1051818.6000000001</v>
      </c>
      <c r="C98" s="50">
        <f>C92+C66+C60+C56+C47+C44+C40+C35+C27+C7+C57+C58+C59+C22</f>
        <v>398109.49999999994</v>
      </c>
      <c r="D98" s="50">
        <f>D92+D66+D60+D56+D47+D44+D40+D35+D27+D7+D57+D58+D59+D22</f>
        <v>432267.99999999994</v>
      </c>
      <c r="E98" s="51">
        <f t="shared" si="27"/>
        <v>41.097200600940113</v>
      </c>
      <c r="F98" s="51">
        <f t="shared" si="28"/>
        <v>108.58017706183851</v>
      </c>
      <c r="G98" s="50">
        <f>G92+G66+G60+G56+G47+G44+G40+G35+G27+G7+G57+G58+G59+G22</f>
        <v>351550.80000000005</v>
      </c>
      <c r="H98" s="51">
        <f t="shared" si="29"/>
        <v>122.96032323066819</v>
      </c>
      <c r="I98" s="50">
        <f>I92+I66+I60+I56+I47+I44+I40+I35+I27+I7+I57+I58+I59+I22</f>
        <v>71680.3</v>
      </c>
    </row>
    <row r="99" spans="1:9" ht="14.25" x14ac:dyDescent="0.2">
      <c r="A99" s="6" t="s">
        <v>26</v>
      </c>
      <c r="B99" s="50">
        <f>B100+B105+B106+B107+B108</f>
        <v>2562728.8999999994</v>
      </c>
      <c r="C99" s="50">
        <f>C100+C105+C106+C107+C108</f>
        <v>685036.1</v>
      </c>
      <c r="D99" s="50">
        <f>D100+D105+D106+D107+D108</f>
        <v>627803.30000000005</v>
      </c>
      <c r="E99" s="51">
        <f t="shared" si="27"/>
        <v>24.497452695835296</v>
      </c>
      <c r="F99" s="51">
        <f t="shared" si="28"/>
        <v>91.645287014801127</v>
      </c>
      <c r="G99" s="50">
        <f>G100+G105+G106+G107+G108</f>
        <v>887460.99999999988</v>
      </c>
      <c r="H99" s="51">
        <f t="shared" si="29"/>
        <v>70.74150864094311</v>
      </c>
      <c r="I99" s="50">
        <f>I100+I105+I106+I107+I108</f>
        <v>236697.90000000002</v>
      </c>
    </row>
    <row r="100" spans="1:9" ht="25.5" x14ac:dyDescent="0.2">
      <c r="A100" s="6" t="s">
        <v>27</v>
      </c>
      <c r="B100" s="50">
        <f>SUM(B101:B104)</f>
        <v>2811404.3999999994</v>
      </c>
      <c r="C100" s="50">
        <f>SUM(C101:C104)</f>
        <v>934890.1</v>
      </c>
      <c r="D100" s="50">
        <f>SUM(D101:D104)</f>
        <v>920013.9</v>
      </c>
      <c r="E100" s="51">
        <f t="shared" si="27"/>
        <v>32.724352995961745</v>
      </c>
      <c r="F100" s="51">
        <f t="shared" si="28"/>
        <v>98.408775534151033</v>
      </c>
      <c r="G100" s="50">
        <f>SUM(G101:G104)</f>
        <v>900369.39999999991</v>
      </c>
      <c r="H100" s="51">
        <f t="shared" si="29"/>
        <v>102.18182670357301</v>
      </c>
      <c r="I100" s="50">
        <f>SUM(I101:I104)</f>
        <v>278550.7</v>
      </c>
    </row>
    <row r="101" spans="1:9" x14ac:dyDescent="0.2">
      <c r="A101" s="3" t="s">
        <v>28</v>
      </c>
      <c r="B101" s="58">
        <v>665164</v>
      </c>
      <c r="C101" s="58">
        <v>151655.5</v>
      </c>
      <c r="D101" s="58">
        <v>151655.5</v>
      </c>
      <c r="E101" s="48">
        <f t="shared" si="27"/>
        <v>22.799715558869693</v>
      </c>
      <c r="F101" s="48">
        <f t="shared" si="28"/>
        <v>100</v>
      </c>
      <c r="G101" s="58">
        <v>201122.4</v>
      </c>
      <c r="H101" s="48">
        <f t="shared" si="29"/>
        <v>75.404579499846861</v>
      </c>
      <c r="I101" s="58">
        <v>52458.9</v>
      </c>
    </row>
    <row r="102" spans="1:9" x14ac:dyDescent="0.2">
      <c r="A102" s="3" t="s">
        <v>29</v>
      </c>
      <c r="B102" s="58">
        <v>732297.4</v>
      </c>
      <c r="C102" s="58">
        <v>102939.5</v>
      </c>
      <c r="D102" s="58">
        <v>104377.9</v>
      </c>
      <c r="E102" s="48">
        <f t="shared" si="27"/>
        <v>14.253484991207124</v>
      </c>
      <c r="F102" s="48">
        <f t="shared" si="28"/>
        <v>101.39732561358856</v>
      </c>
      <c r="G102" s="58">
        <v>162341.79999999999</v>
      </c>
      <c r="H102" s="48">
        <f t="shared" si="29"/>
        <v>64.295147645276813</v>
      </c>
      <c r="I102" s="58">
        <v>40910.199999999997</v>
      </c>
    </row>
    <row r="103" spans="1:9" x14ac:dyDescent="0.2">
      <c r="A103" s="3" t="s">
        <v>30</v>
      </c>
      <c r="B103" s="58">
        <v>1281118.2</v>
      </c>
      <c r="C103" s="58">
        <v>617485.19999999995</v>
      </c>
      <c r="D103" s="58">
        <v>602778</v>
      </c>
      <c r="E103" s="48">
        <f t="shared" si="27"/>
        <v>47.050927853495487</v>
      </c>
      <c r="F103" s="48">
        <f t="shared" si="28"/>
        <v>97.618210120663633</v>
      </c>
      <c r="G103" s="58">
        <v>487537.5</v>
      </c>
      <c r="H103" s="48">
        <f t="shared" si="29"/>
        <v>123.63725867240983</v>
      </c>
      <c r="I103" s="58">
        <v>165582.9</v>
      </c>
    </row>
    <row r="104" spans="1:9" x14ac:dyDescent="0.2">
      <c r="A104" s="3" t="s">
        <v>132</v>
      </c>
      <c r="B104" s="58">
        <v>132824.79999999999</v>
      </c>
      <c r="C104" s="58">
        <v>62809.9</v>
      </c>
      <c r="D104" s="58">
        <v>61202.5</v>
      </c>
      <c r="E104" s="48">
        <f t="shared" si="27"/>
        <v>46.077615023700396</v>
      </c>
      <c r="F104" s="48">
        <f t="shared" si="28"/>
        <v>97.440849292866247</v>
      </c>
      <c r="G104" s="58">
        <v>49367.7</v>
      </c>
      <c r="H104" s="48">
        <f t="shared" si="29"/>
        <v>123.97275951685009</v>
      </c>
      <c r="I104" s="58">
        <v>19598.7</v>
      </c>
    </row>
    <row r="105" spans="1:9" ht="30" customHeight="1" x14ac:dyDescent="0.2">
      <c r="A105" s="6" t="s">
        <v>103</v>
      </c>
      <c r="B105" s="56">
        <v>2898.5</v>
      </c>
      <c r="C105" s="56">
        <v>1720</v>
      </c>
      <c r="D105" s="56">
        <v>1595</v>
      </c>
      <c r="E105" s="51">
        <f t="shared" si="27"/>
        <v>55.028462998102469</v>
      </c>
      <c r="F105" s="51">
        <f t="shared" si="28"/>
        <v>92.732558139534888</v>
      </c>
      <c r="G105" s="56">
        <v>0</v>
      </c>
      <c r="H105" s="51">
        <v>0</v>
      </c>
      <c r="I105" s="56">
        <v>15</v>
      </c>
    </row>
    <row r="106" spans="1:9" ht="30" customHeight="1" x14ac:dyDescent="0.2">
      <c r="A106" s="6" t="s">
        <v>105</v>
      </c>
      <c r="B106" s="56">
        <v>300</v>
      </c>
      <c r="C106" s="56">
        <v>300</v>
      </c>
      <c r="D106" s="56">
        <v>80</v>
      </c>
      <c r="E106" s="51">
        <f t="shared" si="27"/>
        <v>26.666666666666668</v>
      </c>
      <c r="F106" s="51">
        <f t="shared" si="28"/>
        <v>26.666666666666668</v>
      </c>
      <c r="G106" s="56">
        <v>0</v>
      </c>
      <c r="H106" s="51">
        <v>0</v>
      </c>
      <c r="I106" s="56">
        <v>0</v>
      </c>
    </row>
    <row r="107" spans="1:9" ht="66.75" customHeight="1" x14ac:dyDescent="0.2">
      <c r="A107" s="6" t="s">
        <v>101</v>
      </c>
      <c r="B107" s="56">
        <v>520.9</v>
      </c>
      <c r="C107" s="56">
        <v>520.9</v>
      </c>
      <c r="D107" s="56">
        <v>526.1</v>
      </c>
      <c r="E107" s="51">
        <f t="shared" si="27"/>
        <v>100.99827222115569</v>
      </c>
      <c r="F107" s="51">
        <f t="shared" si="28"/>
        <v>100.99827222115569</v>
      </c>
      <c r="G107" s="56">
        <v>255</v>
      </c>
      <c r="H107" s="51">
        <f>$D:$D/$G:$G*100</f>
        <v>206.31372549019611</v>
      </c>
      <c r="I107" s="56">
        <v>5.2</v>
      </c>
    </row>
    <row r="108" spans="1:9" ht="24.75" customHeight="1" x14ac:dyDescent="0.2">
      <c r="A108" s="6" t="s">
        <v>32</v>
      </c>
      <c r="B108" s="56">
        <v>-252394.9</v>
      </c>
      <c r="C108" s="56">
        <v>-252394.9</v>
      </c>
      <c r="D108" s="56">
        <v>-294411.7</v>
      </c>
      <c r="E108" s="51">
        <f t="shared" si="27"/>
        <v>116.64724604181782</v>
      </c>
      <c r="F108" s="51">
        <f t="shared" si="28"/>
        <v>116.64724604181782</v>
      </c>
      <c r="G108" s="56">
        <v>-13163.4</v>
      </c>
      <c r="H108" s="51">
        <f>$D:$D/$G:$G*100</f>
        <v>2236.5931294346447</v>
      </c>
      <c r="I108" s="56">
        <v>-41873</v>
      </c>
    </row>
    <row r="109" spans="1:9" ht="18.75" customHeight="1" x14ac:dyDescent="0.2">
      <c r="A109" s="5" t="s">
        <v>31</v>
      </c>
      <c r="B109" s="50">
        <f>B99+B98</f>
        <v>3614547.4999999995</v>
      </c>
      <c r="C109" s="50">
        <f t="shared" ref="C109:D109" si="30">C99+C98</f>
        <v>1083145.5999999999</v>
      </c>
      <c r="D109" s="50">
        <f t="shared" si="30"/>
        <v>1060071.3</v>
      </c>
      <c r="E109" s="51">
        <f t="shared" si="27"/>
        <v>29.327911723389999</v>
      </c>
      <c r="F109" s="51">
        <f t="shared" si="28"/>
        <v>97.869695449993074</v>
      </c>
      <c r="G109" s="50">
        <f t="shared" ref="G109" si="31">G99+G98</f>
        <v>1239011.7999999998</v>
      </c>
      <c r="H109" s="51">
        <f>$D:$D/$G:$G*100</f>
        <v>85.557805018483293</v>
      </c>
      <c r="I109" s="50">
        <f t="shared" ref="I109" si="32">I99+I98</f>
        <v>308378.2</v>
      </c>
    </row>
    <row r="110" spans="1:9" ht="24" customHeight="1" x14ac:dyDescent="0.2">
      <c r="A110" s="73" t="s">
        <v>33</v>
      </c>
      <c r="B110" s="74"/>
      <c r="C110" s="74"/>
      <c r="D110" s="74"/>
      <c r="E110" s="74"/>
      <c r="F110" s="74"/>
      <c r="G110" s="74"/>
      <c r="H110" s="74"/>
      <c r="I110" s="75"/>
    </row>
    <row r="111" spans="1:9" ht="14.25" x14ac:dyDescent="0.2">
      <c r="A111" s="8" t="s">
        <v>34</v>
      </c>
      <c r="B111" s="50">
        <f>B112+B113+B114+B115+B116+B117+B118+B119</f>
        <v>477862.2</v>
      </c>
      <c r="C111" s="50">
        <f>C112+C113+C114+C115+C116+C117+C118+C119</f>
        <v>187354.1</v>
      </c>
      <c r="D111" s="50">
        <f>D112+D113+D114+D115+D116+D117+D118+D119</f>
        <v>150668.5</v>
      </c>
      <c r="E111" s="24">
        <f t="shared" ref="E111:E116" si="33">$D:$D/$B:$B*100</f>
        <v>31.529696217863645</v>
      </c>
      <c r="F111" s="24">
        <f>$D:$D/$C:$C*100</f>
        <v>80.419110123557473</v>
      </c>
      <c r="G111" s="50">
        <f>G112+G113+G114+G115+G116+G117+G118+G119</f>
        <v>116374.09999999999</v>
      </c>
      <c r="H111" s="24">
        <f>$D:$D/$G:$G*100</f>
        <v>129.46910008326594</v>
      </c>
      <c r="I111" s="50">
        <f>I112+I113+I114+I115+I116+I117+I118+I119</f>
        <v>30761.199999999997</v>
      </c>
    </row>
    <row r="112" spans="1:9" x14ac:dyDescent="0.2">
      <c r="A112" s="9" t="s">
        <v>35</v>
      </c>
      <c r="B112" s="57">
        <v>3700.7</v>
      </c>
      <c r="C112" s="57">
        <v>1526.7</v>
      </c>
      <c r="D112" s="57">
        <v>1288.0999999999999</v>
      </c>
      <c r="E112" s="27">
        <f t="shared" si="33"/>
        <v>34.806928418947763</v>
      </c>
      <c r="F112" s="27">
        <f>$D:$D/$C:$C*100</f>
        <v>84.371520272483124</v>
      </c>
      <c r="G112" s="57">
        <v>1225.5999999999999</v>
      </c>
      <c r="H112" s="27">
        <f>$D:$D/$G:$G*100</f>
        <v>105.09954308093994</v>
      </c>
      <c r="I112" s="57">
        <v>185.6</v>
      </c>
    </row>
    <row r="113" spans="1:9" ht="14.25" customHeight="1" x14ac:dyDescent="0.2">
      <c r="A113" s="9" t="s">
        <v>36</v>
      </c>
      <c r="B113" s="57">
        <v>11273.4</v>
      </c>
      <c r="C113" s="57">
        <v>4487.1000000000004</v>
      </c>
      <c r="D113" s="57">
        <v>4182.8</v>
      </c>
      <c r="E113" s="27">
        <f t="shared" si="33"/>
        <v>37.10326964358579</v>
      </c>
      <c r="F113" s="27">
        <f>$D:$D/$C:$C*100</f>
        <v>93.218337010541333</v>
      </c>
      <c r="G113" s="57">
        <v>3573.8</v>
      </c>
      <c r="H113" s="27">
        <f>$D:$D/$G:$G*100</f>
        <v>117.04068498516985</v>
      </c>
      <c r="I113" s="57">
        <v>1027.8</v>
      </c>
    </row>
    <row r="114" spans="1:9" ht="25.5" x14ac:dyDescent="0.2">
      <c r="A114" s="9" t="s">
        <v>37</v>
      </c>
      <c r="B114" s="57">
        <v>87069</v>
      </c>
      <c r="C114" s="57">
        <v>40046.1</v>
      </c>
      <c r="D114" s="57">
        <v>31705.3</v>
      </c>
      <c r="E114" s="27">
        <f t="shared" si="33"/>
        <v>36.413993499408512</v>
      </c>
      <c r="F114" s="27">
        <f>$D:$D/$C:$C*100</f>
        <v>79.172004265084496</v>
      </c>
      <c r="G114" s="57">
        <v>26954.3</v>
      </c>
      <c r="H114" s="27">
        <f>$D:$D/$G:$G*100</f>
        <v>117.62613015363041</v>
      </c>
      <c r="I114" s="57">
        <v>6697.9</v>
      </c>
    </row>
    <row r="115" spans="1:9" x14ac:dyDescent="0.2">
      <c r="A115" s="9" t="s">
        <v>80</v>
      </c>
      <c r="B115" s="58">
        <v>11.3</v>
      </c>
      <c r="C115" s="58">
        <v>0</v>
      </c>
      <c r="D115" s="58">
        <v>0</v>
      </c>
      <c r="E115" s="27">
        <f t="shared" si="33"/>
        <v>0</v>
      </c>
      <c r="F115" s="27">
        <v>0</v>
      </c>
      <c r="G115" s="58">
        <v>0</v>
      </c>
      <c r="H115" s="27">
        <v>0</v>
      </c>
      <c r="I115" s="58">
        <v>0</v>
      </c>
    </row>
    <row r="116" spans="1:9" ht="25.5" x14ac:dyDescent="0.2">
      <c r="A116" s="3" t="s">
        <v>38</v>
      </c>
      <c r="B116" s="57">
        <v>24048.400000000001</v>
      </c>
      <c r="C116" s="57">
        <v>9597.6</v>
      </c>
      <c r="D116" s="57">
        <v>8112.9</v>
      </c>
      <c r="E116" s="27">
        <f t="shared" si="33"/>
        <v>33.735716305450666</v>
      </c>
      <c r="F116" s="27">
        <f>$D:$D/$C:$C*100</f>
        <v>84.530507626906711</v>
      </c>
      <c r="G116" s="57">
        <v>7003</v>
      </c>
      <c r="H116" s="27">
        <f>$D:$D/$G:$G*100</f>
        <v>115.8489218906183</v>
      </c>
      <c r="I116" s="57">
        <v>1085.5999999999999</v>
      </c>
    </row>
    <row r="117" spans="1:9" x14ac:dyDescent="0.2">
      <c r="A117" s="3" t="s">
        <v>134</v>
      </c>
      <c r="B117" s="57">
        <v>6742.6</v>
      </c>
      <c r="C117" s="57">
        <v>0</v>
      </c>
      <c r="D117" s="57">
        <v>0</v>
      </c>
      <c r="E117" s="27">
        <v>0</v>
      </c>
      <c r="F117" s="27">
        <v>0</v>
      </c>
      <c r="G117" s="57">
        <v>0</v>
      </c>
      <c r="H117" s="27">
        <v>0</v>
      </c>
      <c r="I117" s="57">
        <v>0</v>
      </c>
    </row>
    <row r="118" spans="1:9" x14ac:dyDescent="0.2">
      <c r="A118" s="9" t="s">
        <v>39</v>
      </c>
      <c r="B118" s="57">
        <v>5984</v>
      </c>
      <c r="C118" s="57">
        <v>0</v>
      </c>
      <c r="D118" s="57">
        <v>0</v>
      </c>
      <c r="E118" s="27">
        <f>$D:$D/$B:$B*100</f>
        <v>0</v>
      </c>
      <c r="F118" s="27">
        <v>0</v>
      </c>
      <c r="G118" s="57">
        <v>0</v>
      </c>
      <c r="H118" s="27">
        <v>0</v>
      </c>
      <c r="I118" s="57">
        <v>0</v>
      </c>
    </row>
    <row r="119" spans="1:9" x14ac:dyDescent="0.2">
      <c r="A119" s="3" t="s">
        <v>40</v>
      </c>
      <c r="B119" s="57">
        <v>339032.8</v>
      </c>
      <c r="C119" s="57">
        <v>131696.6</v>
      </c>
      <c r="D119" s="57">
        <v>105379.4</v>
      </c>
      <c r="E119" s="27">
        <f>$D:$D/$B:$B*100</f>
        <v>31.082361352647887</v>
      </c>
      <c r="F119" s="27">
        <f>$D:$D/$C:$C*100</f>
        <v>80.016796181526317</v>
      </c>
      <c r="G119" s="57">
        <v>77617.399999999994</v>
      </c>
      <c r="H119" s="27">
        <f>$D:$D/$G:$G*100</f>
        <v>135.76775310690644</v>
      </c>
      <c r="I119" s="57">
        <v>21764.3</v>
      </c>
    </row>
    <row r="120" spans="1:9" ht="14.25" x14ac:dyDescent="0.2">
      <c r="A120" s="8" t="s">
        <v>41</v>
      </c>
      <c r="B120" s="56">
        <v>0</v>
      </c>
      <c r="C120" s="56">
        <v>0</v>
      </c>
      <c r="D120" s="56">
        <v>0</v>
      </c>
      <c r="E120" s="24">
        <v>0</v>
      </c>
      <c r="F120" s="24">
        <v>0</v>
      </c>
      <c r="G120" s="56">
        <v>218</v>
      </c>
      <c r="H120" s="24">
        <f>$D:$D/$G:$G*100</f>
        <v>0</v>
      </c>
      <c r="I120" s="56">
        <v>0</v>
      </c>
    </row>
    <row r="121" spans="1:9" ht="25.5" x14ac:dyDescent="0.2">
      <c r="A121" s="10" t="s">
        <v>42</v>
      </c>
      <c r="B121" s="56">
        <v>21236.400000000001</v>
      </c>
      <c r="C121" s="56">
        <v>8934.2000000000007</v>
      </c>
      <c r="D121" s="56">
        <v>7818</v>
      </c>
      <c r="E121" s="24">
        <f>$D:$D/$B:$B*100</f>
        <v>36.814149290840255</v>
      </c>
      <c r="F121" s="24">
        <f>$D:$D/$C:$C*100</f>
        <v>87.506435942781664</v>
      </c>
      <c r="G121" s="56">
        <v>6025.5</v>
      </c>
      <c r="H121" s="24">
        <f>$D:$D/$G:$G*100</f>
        <v>129.74856858352004</v>
      </c>
      <c r="I121" s="56">
        <v>2675.4</v>
      </c>
    </row>
    <row r="122" spans="1:9" ht="14.25" x14ac:dyDescent="0.2">
      <c r="A122" s="8" t="s">
        <v>43</v>
      </c>
      <c r="B122" s="50">
        <f>B123+B124+B125+B126+B127</f>
        <v>334415.10000000003</v>
      </c>
      <c r="C122" s="50">
        <f t="shared" ref="C122" si="34">C123+C124+C125+C126+C127</f>
        <v>37677.4</v>
      </c>
      <c r="D122" s="50">
        <f>D123+D124+D125+D126+D127</f>
        <v>35405.599999999999</v>
      </c>
      <c r="E122" s="24">
        <f>$D:$D/$B:$B*100</f>
        <v>10.587320967264933</v>
      </c>
      <c r="F122" s="24">
        <f>$D:$D/$C:$C*100</f>
        <v>93.970390738214419</v>
      </c>
      <c r="G122" s="50">
        <f>G123+G124+G125+G126+G127</f>
        <v>29752.899999999998</v>
      </c>
      <c r="H122" s="24">
        <f>$D:$D/$G:$G*100</f>
        <v>118.99882028306486</v>
      </c>
      <c r="I122" s="50">
        <f>I123+I124+I125+I126+I127</f>
        <v>7014.4</v>
      </c>
    </row>
    <row r="123" spans="1:9" x14ac:dyDescent="0.2">
      <c r="A123" s="9" t="s">
        <v>139</v>
      </c>
      <c r="B123" s="57">
        <v>5200</v>
      </c>
      <c r="C123" s="57">
        <v>1800</v>
      </c>
      <c r="D123" s="57">
        <v>1731.3</v>
      </c>
      <c r="E123" s="27">
        <f t="shared" ref="E123" si="35">$D:$D/$B:$B*100</f>
        <v>33.294230769230772</v>
      </c>
      <c r="F123" s="27">
        <f>$D:$D/$C:$C*100</f>
        <v>96.183333333333337</v>
      </c>
      <c r="G123" s="57">
        <v>0</v>
      </c>
      <c r="H123" s="27">
        <v>0</v>
      </c>
      <c r="I123" s="57">
        <v>1154.2</v>
      </c>
    </row>
    <row r="124" spans="1:9" x14ac:dyDescent="0.2">
      <c r="A124" s="9" t="s">
        <v>140</v>
      </c>
      <c r="B124" s="57">
        <v>0</v>
      </c>
      <c r="C124" s="57">
        <v>0</v>
      </c>
      <c r="D124" s="57">
        <v>0</v>
      </c>
      <c r="E124" s="27">
        <v>0</v>
      </c>
      <c r="F124" s="27">
        <v>0</v>
      </c>
      <c r="G124" s="57">
        <v>734.5</v>
      </c>
      <c r="H124" s="27">
        <f>$D:$D/$G:$G*100</f>
        <v>0</v>
      </c>
      <c r="I124" s="57">
        <v>0</v>
      </c>
    </row>
    <row r="125" spans="1:9" x14ac:dyDescent="0.2">
      <c r="A125" s="9" t="s">
        <v>44</v>
      </c>
      <c r="B125" s="57">
        <v>23410.2</v>
      </c>
      <c r="C125" s="57">
        <v>7829.7</v>
      </c>
      <c r="D125" s="57">
        <v>7124.9</v>
      </c>
      <c r="E125" s="27">
        <f t="shared" ref="E125:E148" si="36">$D:$D/$B:$B*100</f>
        <v>30.435024049346008</v>
      </c>
      <c r="F125" s="27">
        <f t="shared" ref="F125:F148" si="37">$D:$D/$C:$C*100</f>
        <v>90.998377971058915</v>
      </c>
      <c r="G125" s="57">
        <v>6539.6</v>
      </c>
      <c r="H125" s="27">
        <f t="shared" ref="H125:H148" si="38">$D:$D/$G:$G*100</f>
        <v>108.95008869043976</v>
      </c>
      <c r="I125" s="57">
        <v>1786.4</v>
      </c>
    </row>
    <row r="126" spans="1:9" x14ac:dyDescent="0.2">
      <c r="A126" s="11" t="s">
        <v>85</v>
      </c>
      <c r="B126" s="58">
        <v>300635</v>
      </c>
      <c r="C126" s="58">
        <v>27260.3</v>
      </c>
      <c r="D126" s="58">
        <v>26320.3</v>
      </c>
      <c r="E126" s="27">
        <f t="shared" si="36"/>
        <v>8.7549021238378764</v>
      </c>
      <c r="F126" s="27">
        <f t="shared" si="37"/>
        <v>96.551762086257312</v>
      </c>
      <c r="G126" s="58">
        <v>22422.5</v>
      </c>
      <c r="H126" s="27">
        <f t="shared" si="38"/>
        <v>117.3834318207158</v>
      </c>
      <c r="I126" s="58">
        <v>3921.9</v>
      </c>
    </row>
    <row r="127" spans="1:9" x14ac:dyDescent="0.2">
      <c r="A127" s="9" t="s">
        <v>45</v>
      </c>
      <c r="B127" s="57">
        <v>5169.8999999999996</v>
      </c>
      <c r="C127" s="57">
        <v>787.4</v>
      </c>
      <c r="D127" s="57">
        <v>229.1</v>
      </c>
      <c r="E127" s="27">
        <f t="shared" si="36"/>
        <v>4.431420336950425</v>
      </c>
      <c r="F127" s="27">
        <f t="shared" si="37"/>
        <v>29.095758191516385</v>
      </c>
      <c r="G127" s="57">
        <v>56.3</v>
      </c>
      <c r="H127" s="27">
        <f t="shared" si="38"/>
        <v>406.9271758436945</v>
      </c>
      <c r="I127" s="57">
        <v>151.9</v>
      </c>
    </row>
    <row r="128" spans="1:9" ht="14.25" x14ac:dyDescent="0.2">
      <c r="A128" s="8" t="s">
        <v>46</v>
      </c>
      <c r="B128" s="50">
        <f>B129+B130+B131+B132</f>
        <v>489419.6</v>
      </c>
      <c r="C128" s="50">
        <f>C129+C130+C131+C132</f>
        <v>154613.29999999999</v>
      </c>
      <c r="D128" s="50">
        <f>D129+D130+D131+D132</f>
        <v>118203.2</v>
      </c>
      <c r="E128" s="24">
        <f t="shared" si="36"/>
        <v>24.151709494266271</v>
      </c>
      <c r="F128" s="24">
        <f t="shared" si="37"/>
        <v>76.450861601168853</v>
      </c>
      <c r="G128" s="50">
        <f>G129+G130+G131+G132</f>
        <v>394597</v>
      </c>
      <c r="H128" s="24">
        <f t="shared" si="38"/>
        <v>29.955422874476994</v>
      </c>
      <c r="I128" s="50">
        <f>I129+I130+I131+I132</f>
        <v>24092.399999999998</v>
      </c>
    </row>
    <row r="129" spans="1:9" x14ac:dyDescent="0.2">
      <c r="A129" s="9" t="s">
        <v>47</v>
      </c>
      <c r="B129" s="57">
        <v>32247.3</v>
      </c>
      <c r="C129" s="57">
        <v>26404.7</v>
      </c>
      <c r="D129" s="57">
        <v>8991.6</v>
      </c>
      <c r="E129" s="27">
        <f t="shared" si="36"/>
        <v>27.883264645412176</v>
      </c>
      <c r="F129" s="27">
        <f t="shared" si="37"/>
        <v>34.053028438118972</v>
      </c>
      <c r="G129" s="57">
        <v>345182.9</v>
      </c>
      <c r="H129" s="27">
        <f t="shared" si="38"/>
        <v>2.6048799056963712</v>
      </c>
      <c r="I129" s="57">
        <v>191.6</v>
      </c>
    </row>
    <row r="130" spans="1:9" x14ac:dyDescent="0.2">
      <c r="A130" s="9" t="s">
        <v>48</v>
      </c>
      <c r="B130" s="57">
        <v>212452.8</v>
      </c>
      <c r="C130" s="57">
        <v>95005.1</v>
      </c>
      <c r="D130" s="57">
        <v>85761.7</v>
      </c>
      <c r="E130" s="27">
        <f t="shared" si="36"/>
        <v>40.367413373699947</v>
      </c>
      <c r="F130" s="27">
        <f t="shared" si="37"/>
        <v>90.270627576835338</v>
      </c>
      <c r="G130" s="57">
        <v>29707.7</v>
      </c>
      <c r="H130" s="27">
        <f t="shared" si="38"/>
        <v>288.68508837776062</v>
      </c>
      <c r="I130" s="57">
        <v>18992.400000000001</v>
      </c>
    </row>
    <row r="131" spans="1:9" x14ac:dyDescent="0.2">
      <c r="A131" s="9" t="s">
        <v>49</v>
      </c>
      <c r="B131" s="57">
        <v>218131.1</v>
      </c>
      <c r="C131" s="57">
        <v>23259</v>
      </c>
      <c r="D131" s="57">
        <v>16986.099999999999</v>
      </c>
      <c r="E131" s="27">
        <f t="shared" si="36"/>
        <v>7.7871060110181443</v>
      </c>
      <c r="F131" s="27">
        <f t="shared" si="37"/>
        <v>73.030224859194277</v>
      </c>
      <c r="G131" s="57">
        <v>19103.099999999999</v>
      </c>
      <c r="H131" s="27">
        <f t="shared" si="38"/>
        <v>88.918029010998211</v>
      </c>
      <c r="I131" s="57">
        <v>3342.6</v>
      </c>
    </row>
    <row r="132" spans="1:9" x14ac:dyDescent="0.2">
      <c r="A132" s="9" t="s">
        <v>50</v>
      </c>
      <c r="B132" s="57">
        <v>26588.400000000001</v>
      </c>
      <c r="C132" s="57">
        <v>9944.5</v>
      </c>
      <c r="D132" s="57">
        <v>6463.8</v>
      </c>
      <c r="E132" s="27">
        <f t="shared" si="36"/>
        <v>24.310601615742204</v>
      </c>
      <c r="F132" s="27">
        <f t="shared" si="37"/>
        <v>64.998743023781998</v>
      </c>
      <c r="G132" s="57">
        <v>603.29999999999995</v>
      </c>
      <c r="H132" s="27">
        <f t="shared" si="38"/>
        <v>1071.4072600696172</v>
      </c>
      <c r="I132" s="57">
        <v>1565.8</v>
      </c>
    </row>
    <row r="133" spans="1:9" ht="18.75" customHeight="1" x14ac:dyDescent="0.2">
      <c r="A133" s="12" t="s">
        <v>107</v>
      </c>
      <c r="B133" s="50">
        <f>SUM(B134:B135)</f>
        <v>22650.400000000001</v>
      </c>
      <c r="C133" s="50">
        <f>SUM(C134:C135)</f>
        <v>4148.8999999999996</v>
      </c>
      <c r="D133" s="50">
        <f>SUM(D134:D135)</f>
        <v>1881.9</v>
      </c>
      <c r="E133" s="24">
        <f t="shared" si="36"/>
        <v>8.3084625437078365</v>
      </c>
      <c r="F133" s="24">
        <f t="shared" si="37"/>
        <v>45.359010822145635</v>
      </c>
      <c r="G133" s="50">
        <f>SUM(G134:G135)</f>
        <v>4983.5</v>
      </c>
      <c r="H133" s="24">
        <f t="shared" si="38"/>
        <v>37.76261663489516</v>
      </c>
      <c r="I133" s="50">
        <f>SUM(I134:I135)</f>
        <v>425.3</v>
      </c>
    </row>
    <row r="134" spans="1:9" ht="30.75" customHeight="1" x14ac:dyDescent="0.2">
      <c r="A134" s="9" t="s">
        <v>108</v>
      </c>
      <c r="B134" s="57">
        <v>2123.5</v>
      </c>
      <c r="C134" s="57">
        <v>1958.6</v>
      </c>
      <c r="D134" s="57">
        <v>80.900000000000006</v>
      </c>
      <c r="E134" s="27">
        <f t="shared" si="36"/>
        <v>3.8097480574523197</v>
      </c>
      <c r="F134" s="27">
        <f t="shared" si="37"/>
        <v>4.1305013785356888</v>
      </c>
      <c r="G134" s="57">
        <v>247.4</v>
      </c>
      <c r="H134" s="27">
        <f t="shared" si="38"/>
        <v>32.70008084074373</v>
      </c>
      <c r="I134" s="57">
        <v>20</v>
      </c>
    </row>
    <row r="135" spans="1:9" ht="20.25" customHeight="1" x14ac:dyDescent="0.2">
      <c r="A135" s="9" t="s">
        <v>106</v>
      </c>
      <c r="B135" s="57">
        <v>20526.900000000001</v>
      </c>
      <c r="C135" s="57">
        <v>2190.3000000000002</v>
      </c>
      <c r="D135" s="57">
        <v>1801</v>
      </c>
      <c r="E135" s="27">
        <f t="shared" si="36"/>
        <v>8.7738528467523107</v>
      </c>
      <c r="F135" s="27">
        <f t="shared" si="37"/>
        <v>82.226179062228908</v>
      </c>
      <c r="G135" s="57">
        <v>4736.1000000000004</v>
      </c>
      <c r="H135" s="27">
        <f t="shared" si="38"/>
        <v>38.027068685205123</v>
      </c>
      <c r="I135" s="57">
        <v>405.3</v>
      </c>
    </row>
    <row r="136" spans="1:9" ht="14.25" x14ac:dyDescent="0.2">
      <c r="A136" s="12" t="s">
        <v>51</v>
      </c>
      <c r="B136" s="50">
        <f>B137+B138+B139+B140+B141</f>
        <v>1990572.9</v>
      </c>
      <c r="C136" s="50">
        <f>C137+C138+C139+C140+C141</f>
        <v>870407.7</v>
      </c>
      <c r="D136" s="50">
        <f>D137+D138+D139+D140+D141</f>
        <v>857849.8</v>
      </c>
      <c r="E136" s="24">
        <f t="shared" si="36"/>
        <v>43.095623375561885</v>
      </c>
      <c r="F136" s="24">
        <f t="shared" si="37"/>
        <v>98.557239325892922</v>
      </c>
      <c r="G136" s="50">
        <f>G137+G138+G139+G140+G141</f>
        <v>756863.6</v>
      </c>
      <c r="H136" s="24">
        <f t="shared" si="38"/>
        <v>113.34272119837709</v>
      </c>
      <c r="I136" s="50">
        <f>I137+I138+I139+I140+I141</f>
        <v>260459.5</v>
      </c>
    </row>
    <row r="137" spans="1:9" x14ac:dyDescent="0.2">
      <c r="A137" s="9" t="s">
        <v>52</v>
      </c>
      <c r="B137" s="57">
        <v>730189.6</v>
      </c>
      <c r="C137" s="57">
        <v>308661.2</v>
      </c>
      <c r="D137" s="57">
        <v>308651.40000000002</v>
      </c>
      <c r="E137" s="27">
        <f t="shared" si="36"/>
        <v>42.270035070343376</v>
      </c>
      <c r="F137" s="27">
        <f t="shared" si="37"/>
        <v>99.996824997764548</v>
      </c>
      <c r="G137" s="57">
        <v>268070.3</v>
      </c>
      <c r="H137" s="27">
        <f t="shared" si="38"/>
        <v>115.13823053131959</v>
      </c>
      <c r="I137" s="57">
        <v>78276.2</v>
      </c>
    </row>
    <row r="138" spans="1:9" x14ac:dyDescent="0.2">
      <c r="A138" s="9" t="s">
        <v>53</v>
      </c>
      <c r="B138" s="57">
        <v>938474.7</v>
      </c>
      <c r="C138" s="57">
        <v>427491.3</v>
      </c>
      <c r="D138" s="57">
        <v>427164</v>
      </c>
      <c r="E138" s="27">
        <f t="shared" si="36"/>
        <v>45.516837054850818</v>
      </c>
      <c r="F138" s="27">
        <f t="shared" si="37"/>
        <v>99.923437038367808</v>
      </c>
      <c r="G138" s="57">
        <v>370247.4</v>
      </c>
      <c r="H138" s="27">
        <f t="shared" si="38"/>
        <v>115.3725860060057</v>
      </c>
      <c r="I138" s="57">
        <v>136137.60000000001</v>
      </c>
    </row>
    <row r="139" spans="1:9" x14ac:dyDescent="0.2">
      <c r="A139" s="9" t="s">
        <v>102</v>
      </c>
      <c r="B139" s="57">
        <v>186314.6</v>
      </c>
      <c r="C139" s="57">
        <v>76357.2</v>
      </c>
      <c r="D139" s="57">
        <v>75188</v>
      </c>
      <c r="E139" s="27">
        <f t="shared" si="36"/>
        <v>40.355398879100186</v>
      </c>
      <c r="F139" s="27">
        <f t="shared" si="37"/>
        <v>98.468775701571047</v>
      </c>
      <c r="G139" s="57">
        <v>80594.5</v>
      </c>
      <c r="H139" s="27">
        <f t="shared" si="38"/>
        <v>93.291725862186624</v>
      </c>
      <c r="I139" s="57">
        <v>18249</v>
      </c>
    </row>
    <row r="140" spans="1:9" x14ac:dyDescent="0.2">
      <c r="A140" s="9" t="s">
        <v>54</v>
      </c>
      <c r="B140" s="57">
        <v>70920.5</v>
      </c>
      <c r="C140" s="57">
        <v>39238.6</v>
      </c>
      <c r="D140" s="57">
        <v>30750.400000000001</v>
      </c>
      <c r="E140" s="27">
        <f t="shared" si="36"/>
        <v>43.358972370471164</v>
      </c>
      <c r="F140" s="27">
        <f t="shared" si="37"/>
        <v>78.367729735515539</v>
      </c>
      <c r="G140" s="57">
        <v>8986.6</v>
      </c>
      <c r="H140" s="27">
        <f t="shared" si="38"/>
        <v>342.18057997462887</v>
      </c>
      <c r="I140" s="57">
        <v>23136</v>
      </c>
    </row>
    <row r="141" spans="1:9" x14ac:dyDescent="0.2">
      <c r="A141" s="9" t="s">
        <v>55</v>
      </c>
      <c r="B141" s="57">
        <v>64673.5</v>
      </c>
      <c r="C141" s="57">
        <v>18659.400000000001</v>
      </c>
      <c r="D141" s="58">
        <v>16096</v>
      </c>
      <c r="E141" s="27">
        <f t="shared" si="36"/>
        <v>24.888091722266463</v>
      </c>
      <c r="F141" s="27">
        <f t="shared" si="37"/>
        <v>86.262152052048819</v>
      </c>
      <c r="G141" s="58">
        <v>28964.799999999999</v>
      </c>
      <c r="H141" s="27">
        <f t="shared" si="38"/>
        <v>55.570899850853451</v>
      </c>
      <c r="I141" s="58">
        <v>4660.7</v>
      </c>
    </row>
    <row r="142" spans="1:9" ht="28.5" customHeight="1" x14ac:dyDescent="0.2">
      <c r="A142" s="12" t="s">
        <v>56</v>
      </c>
      <c r="B142" s="50">
        <f>B143+B144</f>
        <v>284843.7</v>
      </c>
      <c r="C142" s="50">
        <f>C143+C144</f>
        <v>86398.900000000009</v>
      </c>
      <c r="D142" s="50">
        <f>D143+D144</f>
        <v>84587.400000000009</v>
      </c>
      <c r="E142" s="24">
        <f t="shared" si="36"/>
        <v>29.69607542662871</v>
      </c>
      <c r="F142" s="24">
        <f t="shared" si="37"/>
        <v>97.903329787763511</v>
      </c>
      <c r="G142" s="50">
        <f>G143+G144</f>
        <v>77456.599999999991</v>
      </c>
      <c r="H142" s="24">
        <f t="shared" si="38"/>
        <v>109.20618772318953</v>
      </c>
      <c r="I142" s="50">
        <f>I143+I144</f>
        <v>12983.099999999999</v>
      </c>
    </row>
    <row r="143" spans="1:9" x14ac:dyDescent="0.2">
      <c r="A143" s="9" t="s">
        <v>57</v>
      </c>
      <c r="B143" s="57">
        <v>272642.5</v>
      </c>
      <c r="C143" s="57">
        <v>80441.600000000006</v>
      </c>
      <c r="D143" s="57">
        <v>79846.8</v>
      </c>
      <c r="E143" s="27">
        <f t="shared" si="36"/>
        <v>29.286263146794795</v>
      </c>
      <c r="F143" s="27">
        <f t="shared" si="37"/>
        <v>99.260581589625261</v>
      </c>
      <c r="G143" s="57">
        <v>74642.399999999994</v>
      </c>
      <c r="H143" s="27">
        <f t="shared" si="38"/>
        <v>106.97244461592877</v>
      </c>
      <c r="I143" s="57">
        <v>11378.3</v>
      </c>
    </row>
    <row r="144" spans="1:9" ht="25.5" x14ac:dyDescent="0.2">
      <c r="A144" s="9" t="s">
        <v>58</v>
      </c>
      <c r="B144" s="57">
        <v>12201.2</v>
      </c>
      <c r="C144" s="57">
        <v>5957.3</v>
      </c>
      <c r="D144" s="57">
        <v>4740.6000000000004</v>
      </c>
      <c r="E144" s="27">
        <f t="shared" si="36"/>
        <v>38.853555387994625</v>
      </c>
      <c r="F144" s="27">
        <f t="shared" si="37"/>
        <v>79.576318130696805</v>
      </c>
      <c r="G144" s="57">
        <v>2814.2</v>
      </c>
      <c r="H144" s="27">
        <f t="shared" si="38"/>
        <v>168.45284627958216</v>
      </c>
      <c r="I144" s="57">
        <v>1604.8</v>
      </c>
    </row>
    <row r="145" spans="1:9" ht="18.75" customHeight="1" x14ac:dyDescent="0.2">
      <c r="A145" s="12" t="s">
        <v>59</v>
      </c>
      <c r="B145" s="50">
        <f>B146+B147+B148+B149</f>
        <v>132298.20000000001</v>
      </c>
      <c r="C145" s="50">
        <f>C146+C147+C148+C149</f>
        <v>71349.200000000012</v>
      </c>
      <c r="D145" s="50">
        <f>D146+D147+D148+D149</f>
        <v>62679.4</v>
      </c>
      <c r="E145" s="24">
        <f t="shared" si="36"/>
        <v>47.377364166708233</v>
      </c>
      <c r="F145" s="24">
        <f t="shared" si="37"/>
        <v>87.848777561626463</v>
      </c>
      <c r="G145" s="50">
        <f>G146+G147+G148+G149</f>
        <v>46499.799999999996</v>
      </c>
      <c r="H145" s="24">
        <f t="shared" si="38"/>
        <v>134.79498836554137</v>
      </c>
      <c r="I145" s="50">
        <f>I146+I147+I148+I149</f>
        <v>11272.8</v>
      </c>
    </row>
    <row r="146" spans="1:9" x14ac:dyDescent="0.2">
      <c r="A146" s="9" t="s">
        <v>60</v>
      </c>
      <c r="B146" s="57">
        <v>6330.6</v>
      </c>
      <c r="C146" s="57">
        <v>2225</v>
      </c>
      <c r="D146" s="57">
        <v>2225</v>
      </c>
      <c r="E146" s="27">
        <f t="shared" si="36"/>
        <v>35.146747543676746</v>
      </c>
      <c r="F146" s="27">
        <f t="shared" si="37"/>
        <v>100</v>
      </c>
      <c r="G146" s="57">
        <v>1629.2</v>
      </c>
      <c r="H146" s="27">
        <f t="shared" si="38"/>
        <v>136.57009575251658</v>
      </c>
      <c r="I146" s="57">
        <v>554.29999999999995</v>
      </c>
    </row>
    <row r="147" spans="1:9" x14ac:dyDescent="0.2">
      <c r="A147" s="9" t="s">
        <v>61</v>
      </c>
      <c r="B147" s="57">
        <v>97272.3</v>
      </c>
      <c r="C147" s="57">
        <v>42118.3</v>
      </c>
      <c r="D147" s="57">
        <v>42118.3</v>
      </c>
      <c r="E147" s="27">
        <f t="shared" si="36"/>
        <v>43.29937710941347</v>
      </c>
      <c r="F147" s="27">
        <f t="shared" si="37"/>
        <v>100</v>
      </c>
      <c r="G147" s="57">
        <v>43979.5</v>
      </c>
      <c r="H147" s="27">
        <f t="shared" si="38"/>
        <v>95.768028285905942</v>
      </c>
      <c r="I147" s="57">
        <v>10595.1</v>
      </c>
    </row>
    <row r="148" spans="1:9" x14ac:dyDescent="0.2">
      <c r="A148" s="9" t="s">
        <v>62</v>
      </c>
      <c r="B148" s="58">
        <v>28695.3</v>
      </c>
      <c r="C148" s="58">
        <v>27005.9</v>
      </c>
      <c r="D148" s="58">
        <v>18336.099999999999</v>
      </c>
      <c r="E148" s="27">
        <f t="shared" si="36"/>
        <v>63.899314521890339</v>
      </c>
      <c r="F148" s="27">
        <f t="shared" si="37"/>
        <v>67.896644807245806</v>
      </c>
      <c r="G148" s="58">
        <v>891.1</v>
      </c>
      <c r="H148" s="27">
        <f t="shared" si="38"/>
        <v>2057.692739310964</v>
      </c>
      <c r="I148" s="58">
        <v>123.4</v>
      </c>
    </row>
    <row r="149" spans="1:9" x14ac:dyDescent="0.2">
      <c r="A149" s="9" t="s">
        <v>63</v>
      </c>
      <c r="B149" s="57">
        <v>0</v>
      </c>
      <c r="C149" s="57">
        <v>0</v>
      </c>
      <c r="D149" s="57">
        <v>0</v>
      </c>
      <c r="E149" s="27">
        <v>0</v>
      </c>
      <c r="F149" s="27">
        <v>0</v>
      </c>
      <c r="G149" s="57">
        <v>0</v>
      </c>
      <c r="H149" s="27">
        <v>0</v>
      </c>
      <c r="I149" s="57">
        <v>0</v>
      </c>
    </row>
    <row r="150" spans="1:9" ht="16.5" customHeight="1" x14ac:dyDescent="0.2">
      <c r="A150" s="12" t="s">
        <v>70</v>
      </c>
      <c r="B150" s="56">
        <f>B151+B152+B153+B154</f>
        <v>236684</v>
      </c>
      <c r="C150" s="56">
        <f t="shared" ref="C150:D150" si="39">C151+C152+C153+C154</f>
        <v>78366.5</v>
      </c>
      <c r="D150" s="56">
        <f t="shared" si="39"/>
        <v>45999</v>
      </c>
      <c r="E150" s="24">
        <f>$D:$D/$B:$B*100</f>
        <v>19.434773791215289</v>
      </c>
      <c r="F150" s="24">
        <f>$D:$D/$C:$C*100</f>
        <v>58.697274983570793</v>
      </c>
      <c r="G150" s="56">
        <f t="shared" ref="G150" si="40">G151+G152+G153+G154</f>
        <v>37881.699999999997</v>
      </c>
      <c r="H150" s="24">
        <f>$D:$D/$G:$G*100</f>
        <v>121.42802461346773</v>
      </c>
      <c r="I150" s="56">
        <f t="shared" ref="I150" si="41">I151+I152+I153+I154</f>
        <v>4143.3999999999996</v>
      </c>
    </row>
    <row r="151" spans="1:9" x14ac:dyDescent="0.2">
      <c r="A151" s="35" t="s">
        <v>71</v>
      </c>
      <c r="B151" s="58">
        <v>0</v>
      </c>
      <c r="C151" s="58">
        <v>0</v>
      </c>
      <c r="D151" s="58">
        <v>0</v>
      </c>
      <c r="E151" s="27">
        <v>0</v>
      </c>
      <c r="F151" s="27">
        <v>0</v>
      </c>
      <c r="G151" s="58">
        <v>0</v>
      </c>
      <c r="H151" s="27">
        <v>0</v>
      </c>
      <c r="I151" s="58">
        <v>0</v>
      </c>
    </row>
    <row r="152" spans="1:9" x14ac:dyDescent="0.2">
      <c r="A152" s="13" t="s">
        <v>72</v>
      </c>
      <c r="B152" s="58">
        <v>52458</v>
      </c>
      <c r="C152" s="58">
        <v>17240.400000000001</v>
      </c>
      <c r="D152" s="58">
        <v>14949</v>
      </c>
      <c r="E152" s="27">
        <f>$D:$D/$B:$B*100</f>
        <v>28.497083380990507</v>
      </c>
      <c r="F152" s="27">
        <f>$D:$D/$C:$C*100</f>
        <v>86.709125078304439</v>
      </c>
      <c r="G152" s="58">
        <v>8617.6</v>
      </c>
      <c r="H152" s="27">
        <f>$D:$D/$G:$G*100</f>
        <v>173.47057185295211</v>
      </c>
      <c r="I152" s="58">
        <v>659.9</v>
      </c>
    </row>
    <row r="153" spans="1:9" x14ac:dyDescent="0.2">
      <c r="A153" s="13" t="s">
        <v>148</v>
      </c>
      <c r="B153" s="58">
        <v>178384.1</v>
      </c>
      <c r="C153" s="58">
        <v>58973.7</v>
      </c>
      <c r="D153" s="58">
        <v>29065.7</v>
      </c>
      <c r="E153" s="27">
        <f>$D:$D/$B:$B*100</f>
        <v>16.293884937054369</v>
      </c>
      <c r="F153" s="27">
        <f>$D:$D/$C:$C*100</f>
        <v>49.285868107308858</v>
      </c>
      <c r="G153" s="58">
        <v>27470</v>
      </c>
      <c r="H153" s="27">
        <f>$D:$D/$G:$G*100</f>
        <v>105.80888241718239</v>
      </c>
      <c r="I153" s="58">
        <v>3107.7</v>
      </c>
    </row>
    <row r="154" spans="1:9" ht="24.75" customHeight="1" x14ac:dyDescent="0.2">
      <c r="A154" s="13" t="s">
        <v>81</v>
      </c>
      <c r="B154" s="58">
        <v>5841.9</v>
      </c>
      <c r="C154" s="58">
        <v>2152.4</v>
      </c>
      <c r="D154" s="58">
        <v>1984.3</v>
      </c>
      <c r="E154" s="27">
        <f>$D:$D/$B:$B*100</f>
        <v>33.966688919700786</v>
      </c>
      <c r="F154" s="27">
        <f>$D:$D/$C:$C*100</f>
        <v>92.190113361828651</v>
      </c>
      <c r="G154" s="58">
        <v>1794.1</v>
      </c>
      <c r="H154" s="27">
        <f>$D:$D/$G:$G*100</f>
        <v>110.60141575163034</v>
      </c>
      <c r="I154" s="58">
        <v>375.8</v>
      </c>
    </row>
    <row r="155" spans="1:9" ht="25.5" x14ac:dyDescent="0.2">
      <c r="A155" s="14" t="s">
        <v>90</v>
      </c>
      <c r="B155" s="56">
        <f t="shared" ref="B155:H155" si="42">B156</f>
        <v>0</v>
      </c>
      <c r="C155" s="56">
        <f t="shared" si="42"/>
        <v>0</v>
      </c>
      <c r="D155" s="56">
        <f>D156</f>
        <v>0</v>
      </c>
      <c r="E155" s="25">
        <f t="shared" si="42"/>
        <v>0</v>
      </c>
      <c r="F155" s="25">
        <f t="shared" si="42"/>
        <v>0</v>
      </c>
      <c r="G155" s="56">
        <f t="shared" si="42"/>
        <v>0</v>
      </c>
      <c r="H155" s="25">
        <f t="shared" si="42"/>
        <v>0</v>
      </c>
      <c r="I155" s="56">
        <f>I156</f>
        <v>0</v>
      </c>
    </row>
    <row r="156" spans="1:9" ht="26.25" customHeight="1" x14ac:dyDescent="0.2">
      <c r="A156" s="13" t="s">
        <v>90</v>
      </c>
      <c r="B156" s="58">
        <v>0</v>
      </c>
      <c r="C156" s="58">
        <v>0</v>
      </c>
      <c r="D156" s="58">
        <v>0</v>
      </c>
      <c r="E156" s="27">
        <v>0</v>
      </c>
      <c r="F156" s="27">
        <v>0</v>
      </c>
      <c r="G156" s="57">
        <v>0</v>
      </c>
      <c r="H156" s="27">
        <v>0</v>
      </c>
      <c r="I156" s="58">
        <v>0</v>
      </c>
    </row>
    <row r="157" spans="1:9" ht="21" customHeight="1" x14ac:dyDescent="0.2">
      <c r="A157" s="33" t="s">
        <v>64</v>
      </c>
      <c r="B157" s="59">
        <f>B111+B120+B121+B122+B128+B133+B136+B142+B145+B150+B155</f>
        <v>3989982.5</v>
      </c>
      <c r="C157" s="59">
        <f>C111+C120+C121+C122+C128+C133+C136+C142+C145+C150+C155</f>
        <v>1499250.2</v>
      </c>
      <c r="D157" s="59">
        <f>D111+D120+D121+D122+D128+D133+D136+D142+D145+D150+D155</f>
        <v>1365092.7999999998</v>
      </c>
      <c r="E157" s="34">
        <f>$D:$D/$B:$B*100</f>
        <v>34.213002187352949</v>
      </c>
      <c r="F157" s="34">
        <f>$D:$D/$C:$C*100</f>
        <v>91.051700376628247</v>
      </c>
      <c r="G157" s="59">
        <f>G111+G120+G121+G122+G128+G133+G136+G142+G145+G150+G155</f>
        <v>1470652.7000000002</v>
      </c>
      <c r="H157" s="34">
        <f>$D:$D/$G:$G*100</f>
        <v>92.822241444224034</v>
      </c>
      <c r="I157" s="59">
        <f>I111+I120+I121+I122+I128+I133+I136+I142+I145+I150+I155</f>
        <v>353827.5</v>
      </c>
    </row>
    <row r="158" spans="1:9" ht="24" customHeight="1" x14ac:dyDescent="0.2">
      <c r="A158" s="15" t="s">
        <v>65</v>
      </c>
      <c r="B158" s="59">
        <f>B109-B157</f>
        <v>-375435.00000000047</v>
      </c>
      <c r="C158" s="59">
        <f>C109-C157</f>
        <v>-416104.60000000009</v>
      </c>
      <c r="D158" s="59">
        <f>D109-D157</f>
        <v>-305021.49999999977</v>
      </c>
      <c r="E158" s="28"/>
      <c r="F158" s="28"/>
      <c r="G158" s="59">
        <f>G109-G157</f>
        <v>-231640.90000000037</v>
      </c>
      <c r="H158" s="46"/>
      <c r="I158" s="59">
        <f>I109-I157</f>
        <v>-45449.299999999988</v>
      </c>
    </row>
    <row r="159" spans="1:9" ht="30" customHeight="1" x14ac:dyDescent="0.2">
      <c r="A159" s="3" t="s">
        <v>66</v>
      </c>
      <c r="B159" s="58" t="s">
        <v>151</v>
      </c>
      <c r="C159" s="58"/>
      <c r="D159" s="58" t="s">
        <v>161</v>
      </c>
      <c r="E159" s="26"/>
      <c r="F159" s="26"/>
      <c r="G159" s="58"/>
      <c r="H159" s="26"/>
      <c r="I159" s="58"/>
    </row>
    <row r="160" spans="1:9" ht="17.25" customHeight="1" x14ac:dyDescent="0.25">
      <c r="A160" s="6" t="s">
        <v>67</v>
      </c>
      <c r="B160" s="56">
        <f>SUM(B162,B163)</f>
        <v>392873.6</v>
      </c>
      <c r="C160" s="58"/>
      <c r="D160" s="56">
        <f>SUM(D162,D163)</f>
        <v>87852.099999999991</v>
      </c>
      <c r="E160" s="26"/>
      <c r="F160" s="26"/>
      <c r="G160" s="67"/>
      <c r="H160" s="31"/>
      <c r="I160" s="56">
        <f>SUM(I162,I163)</f>
        <v>-45449.4</v>
      </c>
    </row>
    <row r="161" spans="1:9" x14ac:dyDescent="0.2">
      <c r="A161" s="3" t="s">
        <v>6</v>
      </c>
      <c r="B161" s="58"/>
      <c r="C161" s="58"/>
      <c r="D161" s="58"/>
      <c r="E161" s="26"/>
      <c r="F161" s="26"/>
      <c r="G161" s="58"/>
      <c r="H161" s="31"/>
      <c r="I161" s="58"/>
    </row>
    <row r="162" spans="1:9" ht="18" customHeight="1" x14ac:dyDescent="0.2">
      <c r="A162" s="7" t="s">
        <v>68</v>
      </c>
      <c r="B162" s="58">
        <v>270417.5</v>
      </c>
      <c r="C162" s="58"/>
      <c r="D162" s="58">
        <v>67532.399999999994</v>
      </c>
      <c r="E162" s="26"/>
      <c r="F162" s="26"/>
      <c r="G162" s="58"/>
      <c r="H162" s="31"/>
      <c r="I162" s="58">
        <v>-32489.9</v>
      </c>
    </row>
    <row r="163" spans="1:9" x14ac:dyDescent="0.2">
      <c r="A163" s="3" t="s">
        <v>69</v>
      </c>
      <c r="B163" s="58">
        <v>122456.1</v>
      </c>
      <c r="C163" s="58"/>
      <c r="D163" s="58">
        <v>20319.7</v>
      </c>
      <c r="E163" s="26"/>
      <c r="F163" s="26"/>
      <c r="G163" s="58"/>
      <c r="H163" s="31"/>
      <c r="I163" s="58">
        <v>-12959.5</v>
      </c>
    </row>
    <row r="164" spans="1:9" hidden="1" x14ac:dyDescent="0.2">
      <c r="A164" s="4" t="s">
        <v>88</v>
      </c>
      <c r="B164" s="68"/>
      <c r="C164" s="68"/>
      <c r="D164" s="68"/>
      <c r="E164" s="29"/>
      <c r="F164" s="29"/>
      <c r="G164" s="68"/>
      <c r="H164" s="30"/>
      <c r="I164" s="68"/>
    </row>
    <row r="165" spans="1:9" ht="12" customHeight="1" x14ac:dyDescent="0.25">
      <c r="A165" s="16"/>
    </row>
    <row r="166" spans="1:9" hidden="1" x14ac:dyDescent="0.25">
      <c r="A166" s="17"/>
      <c r="B166" s="70"/>
    </row>
    <row r="167" spans="1:9" ht="31.5" hidden="1" x14ac:dyDescent="0.25">
      <c r="A167" s="18" t="s">
        <v>96</v>
      </c>
      <c r="B167" s="71"/>
      <c r="C167" s="71"/>
      <c r="D167" s="71"/>
      <c r="E167" s="22"/>
      <c r="F167" s="22"/>
      <c r="G167" s="71"/>
      <c r="H167" s="22" t="s">
        <v>86</v>
      </c>
      <c r="I167" s="71"/>
    </row>
    <row r="168" spans="1:9" x14ac:dyDescent="0.25">
      <c r="A168" s="17"/>
      <c r="B168" s="71"/>
      <c r="C168" s="71"/>
      <c r="D168" s="71"/>
      <c r="E168" s="23"/>
      <c r="F168" s="23"/>
      <c r="G168" s="71"/>
      <c r="H168" s="23"/>
      <c r="I168" s="71"/>
    </row>
    <row r="170" spans="1:9" x14ac:dyDescent="0.25">
      <c r="A170" s="20" t="s">
        <v>89</v>
      </c>
    </row>
  </sheetData>
  <mergeCells count="14">
    <mergeCell ref="A110:I110"/>
    <mergeCell ref="A1:H1"/>
    <mergeCell ref="A2:H2"/>
    <mergeCell ref="A3:H3"/>
    <mergeCell ref="A6:I6"/>
    <mergeCell ref="H9:H10"/>
    <mergeCell ref="I9:I10"/>
    <mergeCell ref="G9:G10"/>
    <mergeCell ref="F9:F10"/>
    <mergeCell ref="A9:A10"/>
    <mergeCell ref="B9:B10"/>
    <mergeCell ref="C9:C10"/>
    <mergeCell ref="D9:D10"/>
    <mergeCell ref="E9:E10"/>
  </mergeCells>
  <phoneticPr fontId="0" type="noConversion"/>
  <pageMargins left="0.39370078740157483" right="0.15748031496062992" top="0.19685039370078741" bottom="0.19685039370078741" header="0.35433070866141736" footer="0.27559055118110237"/>
  <pageSetup paperSize="9" scale="97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GORFO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Храменкова</dc:creator>
  <cp:lastModifiedBy>gorfo1</cp:lastModifiedBy>
  <cp:lastPrinted>2025-06-03T08:17:20Z</cp:lastPrinted>
  <dcterms:created xsi:type="dcterms:W3CDTF">2010-09-10T01:16:58Z</dcterms:created>
  <dcterms:modified xsi:type="dcterms:W3CDTF">2025-06-09T04:55:44Z</dcterms:modified>
</cp:coreProperties>
</file>