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fo1\Desktop\Для обновления сайта 06.11.2024\"/>
    </mc:Choice>
  </mc:AlternateContent>
  <bookViews>
    <workbookView xWindow="0" yWindow="1740" windowWidth="28800" windowHeight="11880"/>
  </bookViews>
  <sheets>
    <sheet name="Лист1" sheetId="1" r:id="rId1"/>
  </sheets>
  <definedNames>
    <definedName name="_xlnm.Print_Titles" localSheetId="0">Лист1!$4:$5</definedName>
  </definedNames>
  <calcPr calcId="162913"/>
</workbook>
</file>

<file path=xl/calcChain.xml><?xml version="1.0" encoding="utf-8"?>
<calcChain xmlns="http://schemas.openxmlformats.org/spreadsheetml/2006/main">
  <c r="G89" i="1" l="1"/>
  <c r="E122" i="1" l="1"/>
  <c r="E102" i="1"/>
  <c r="F84" i="1"/>
  <c r="H74" i="1"/>
  <c r="H49" i="1"/>
  <c r="F49" i="1"/>
  <c r="H39" i="1"/>
  <c r="F39" i="1"/>
  <c r="H29" i="1"/>
  <c r="F29" i="1"/>
  <c r="H79" i="1" l="1"/>
  <c r="F79" i="1"/>
  <c r="F144" i="1" l="1"/>
  <c r="F133" i="1"/>
  <c r="F132" i="1"/>
  <c r="F122" i="1"/>
  <c r="F125" i="1"/>
  <c r="F124" i="1"/>
  <c r="F106" i="1"/>
  <c r="F101" i="1"/>
  <c r="F99" i="1"/>
  <c r="I63" i="1"/>
  <c r="D63" i="1"/>
  <c r="F94" i="1"/>
  <c r="F93" i="1"/>
  <c r="E94" i="1"/>
  <c r="E93" i="1"/>
  <c r="G92" i="1"/>
  <c r="I92" i="1"/>
  <c r="I89" i="1" s="1"/>
  <c r="F66" i="1"/>
  <c r="F17" i="1"/>
  <c r="F16" i="1"/>
  <c r="F15" i="1"/>
  <c r="F12" i="1"/>
  <c r="H17" i="1"/>
  <c r="H16" i="1"/>
  <c r="C59" i="1" l="1"/>
  <c r="E11" i="1"/>
  <c r="H91" i="1" l="1"/>
  <c r="C92" i="1"/>
  <c r="C89" i="1" s="1"/>
  <c r="D92" i="1"/>
  <c r="D89" i="1" s="1"/>
  <c r="B92" i="1"/>
  <c r="B89" i="1" s="1"/>
  <c r="E92" i="1" l="1"/>
  <c r="F92" i="1"/>
  <c r="E106" i="1"/>
  <c r="E84" i="1"/>
  <c r="E82" i="1"/>
  <c r="F89" i="1" l="1"/>
  <c r="E89" i="1"/>
  <c r="D59" i="1"/>
  <c r="I59" i="1"/>
  <c r="I9" i="1" l="1"/>
  <c r="G9" i="1"/>
  <c r="I57" i="1" l="1"/>
  <c r="G59" i="1"/>
  <c r="H59" i="1" s="1"/>
  <c r="D57" i="1"/>
  <c r="C57" i="1"/>
  <c r="F59" i="1"/>
  <c r="B59" i="1"/>
  <c r="H53" i="1"/>
  <c r="C9" i="1"/>
  <c r="G57" i="1" l="1"/>
  <c r="E59" i="1"/>
  <c r="H52" i="1"/>
  <c r="H71" i="1"/>
  <c r="H99" i="1"/>
  <c r="H101" i="1"/>
  <c r="H125" i="1"/>
  <c r="H124" i="1"/>
  <c r="H128" i="1"/>
  <c r="H127" i="1"/>
  <c r="H146" i="1"/>
  <c r="H145" i="1"/>
  <c r="H144" i="1"/>
  <c r="D158" i="1" l="1"/>
  <c r="B158" i="1"/>
  <c r="E128" i="1" l="1"/>
  <c r="E127" i="1"/>
  <c r="H89" i="1"/>
  <c r="H82" i="1" l="1"/>
  <c r="H51" i="1"/>
  <c r="E17" i="1" l="1"/>
  <c r="E16" i="1"/>
  <c r="E20" i="1" l="1"/>
  <c r="F151" i="1" l="1"/>
  <c r="E151" i="1"/>
  <c r="I148" i="1" l="1"/>
  <c r="G148" i="1"/>
  <c r="C148" i="1"/>
  <c r="D148" i="1"/>
  <c r="B148" i="1"/>
  <c r="D33" i="1" l="1"/>
  <c r="C44" i="1" l="1"/>
  <c r="D44" i="1"/>
  <c r="G44" i="1"/>
  <c r="I44" i="1"/>
  <c r="B44" i="1"/>
  <c r="G63" i="1"/>
  <c r="H44" i="1" l="1"/>
  <c r="F44" i="1"/>
  <c r="E44" i="1"/>
  <c r="I158" i="1" l="1"/>
  <c r="D9" i="1" l="1"/>
  <c r="B9" i="1"/>
  <c r="H15" i="1" l="1"/>
  <c r="E15" i="1"/>
  <c r="I153" i="1" l="1"/>
  <c r="I143" i="1"/>
  <c r="I140" i="1"/>
  <c r="I134" i="1"/>
  <c r="I131" i="1"/>
  <c r="I126" i="1"/>
  <c r="I120" i="1"/>
  <c r="I109" i="1"/>
  <c r="I97" i="1"/>
  <c r="I96" i="1" s="1"/>
  <c r="I41" i="1"/>
  <c r="I36" i="1"/>
  <c r="I33" i="1"/>
  <c r="I31" i="1" s="1"/>
  <c r="I24" i="1"/>
  <c r="I23" i="1" s="1"/>
  <c r="I18" i="1"/>
  <c r="I7" i="1"/>
  <c r="E51" i="1"/>
  <c r="F51" i="1"/>
  <c r="I95" i="1" l="1"/>
  <c r="I107" i="1" s="1"/>
  <c r="I155" i="1"/>
  <c r="F52" i="1"/>
  <c r="H40" i="1"/>
  <c r="I156" i="1" l="1"/>
  <c r="E49" i="1"/>
  <c r="H47" i="1"/>
  <c r="C63" i="1" l="1"/>
  <c r="C41" i="1"/>
  <c r="C36" i="1"/>
  <c r="C33" i="1"/>
  <c r="C31" i="1" s="1"/>
  <c r="C24" i="1"/>
  <c r="C23" i="1" s="1"/>
  <c r="C18" i="1"/>
  <c r="C7" i="1"/>
  <c r="C95" i="1" l="1"/>
  <c r="D41" i="1"/>
  <c r="B57" i="1" l="1"/>
  <c r="G120" i="1" l="1"/>
  <c r="C120" i="1"/>
  <c r="D120" i="1"/>
  <c r="B120" i="1"/>
  <c r="G24" i="1"/>
  <c r="D24" i="1"/>
  <c r="D23" i="1" s="1"/>
  <c r="G131" i="1" l="1"/>
  <c r="H26" i="1" l="1"/>
  <c r="H25" i="1"/>
  <c r="F130" i="1" l="1"/>
  <c r="E29" i="1"/>
  <c r="B109" i="1" l="1"/>
  <c r="C109" i="1"/>
  <c r="D109" i="1"/>
  <c r="G109" i="1"/>
  <c r="E130" i="1" l="1"/>
  <c r="F78" i="1" l="1"/>
  <c r="F26" i="1" l="1"/>
  <c r="E26" i="1"/>
  <c r="H152" i="1"/>
  <c r="H150" i="1"/>
  <c r="H123" i="1"/>
  <c r="H119" i="1"/>
  <c r="H118" i="1"/>
  <c r="H30" i="1"/>
  <c r="E66" i="1"/>
  <c r="F30" i="1"/>
  <c r="G36" i="1" l="1"/>
  <c r="D36" i="1"/>
  <c r="B36" i="1"/>
  <c r="H46" i="1"/>
  <c r="E39" i="1"/>
  <c r="H85" i="1" l="1"/>
  <c r="H78" i="1"/>
  <c r="H77" i="1"/>
  <c r="H76" i="1"/>
  <c r="H72" i="1"/>
  <c r="H66" i="1"/>
  <c r="H65" i="1"/>
  <c r="H64" i="1"/>
  <c r="F64" i="1" l="1"/>
  <c r="G23" i="1"/>
  <c r="E30" i="1"/>
  <c r="H120" i="1" l="1"/>
  <c r="B24" i="1"/>
  <c r="B23" i="1" s="1"/>
  <c r="H28" i="1"/>
  <c r="H14" i="1"/>
  <c r="F14" i="1"/>
  <c r="E14" i="1"/>
  <c r="H24" i="1" l="1"/>
  <c r="E24" i="1"/>
  <c r="F24" i="1"/>
  <c r="D143" i="1"/>
  <c r="C143" i="1"/>
  <c r="B143" i="1"/>
  <c r="G143" i="1"/>
  <c r="F23" i="1" l="1"/>
  <c r="E23" i="1"/>
  <c r="H23" i="1"/>
  <c r="E116" i="1"/>
  <c r="E113" i="1"/>
  <c r="H105" i="1"/>
  <c r="F82" i="1"/>
  <c r="F76" i="1"/>
  <c r="F72" i="1"/>
  <c r="E64" i="1"/>
  <c r="E111" i="1" l="1"/>
  <c r="H11" i="1" l="1"/>
  <c r="E79" i="1" l="1"/>
  <c r="B63" i="1"/>
  <c r="E76" i="1"/>
  <c r="C131" i="1"/>
  <c r="D131" i="1"/>
  <c r="B131" i="1"/>
  <c r="E132" i="1"/>
  <c r="E8" i="1"/>
  <c r="F8" i="1"/>
  <c r="H8" i="1"/>
  <c r="B7" i="1"/>
  <c r="D7" i="1"/>
  <c r="G7" i="1"/>
  <c r="F11" i="1"/>
  <c r="E12" i="1"/>
  <c r="H12" i="1"/>
  <c r="E13" i="1"/>
  <c r="F13" i="1"/>
  <c r="H13" i="1"/>
  <c r="B18" i="1"/>
  <c r="D18" i="1"/>
  <c r="G18" i="1"/>
  <c r="E19" i="1"/>
  <c r="F19" i="1"/>
  <c r="H19" i="1"/>
  <c r="F20" i="1"/>
  <c r="H20" i="1"/>
  <c r="E21" i="1"/>
  <c r="F21" i="1"/>
  <c r="H21" i="1"/>
  <c r="E22" i="1"/>
  <c r="F22" i="1"/>
  <c r="H22" i="1"/>
  <c r="E25" i="1"/>
  <c r="F25" i="1"/>
  <c r="E32" i="1"/>
  <c r="F32" i="1"/>
  <c r="H32" i="1"/>
  <c r="B33" i="1"/>
  <c r="B31" i="1" s="1"/>
  <c r="D31" i="1"/>
  <c r="G33" i="1"/>
  <c r="G31" i="1" s="1"/>
  <c r="E34" i="1"/>
  <c r="F34" i="1"/>
  <c r="H34" i="1"/>
  <c r="E35" i="1"/>
  <c r="F35" i="1"/>
  <c r="H35" i="1"/>
  <c r="E37" i="1"/>
  <c r="F37" i="1"/>
  <c r="H37" i="1"/>
  <c r="B41" i="1"/>
  <c r="G41" i="1"/>
  <c r="E46" i="1"/>
  <c r="F46" i="1"/>
  <c r="E47" i="1"/>
  <c r="F47" i="1"/>
  <c r="E50" i="1"/>
  <c r="F50" i="1"/>
  <c r="H50" i="1"/>
  <c r="E52" i="1"/>
  <c r="E53" i="1"/>
  <c r="F53" i="1"/>
  <c r="E55" i="1"/>
  <c r="F55" i="1"/>
  <c r="H55" i="1"/>
  <c r="E56" i="1"/>
  <c r="F56" i="1"/>
  <c r="H56" i="1"/>
  <c r="E60" i="1"/>
  <c r="F60" i="1"/>
  <c r="H60" i="1"/>
  <c r="E62" i="1"/>
  <c r="F62" i="1"/>
  <c r="H62" i="1"/>
  <c r="E65" i="1"/>
  <c r="F65" i="1"/>
  <c r="E71" i="1"/>
  <c r="F71" i="1"/>
  <c r="E72" i="1"/>
  <c r="E77" i="1"/>
  <c r="F77" i="1"/>
  <c r="E78" i="1"/>
  <c r="B97" i="1"/>
  <c r="B96" i="1" s="1"/>
  <c r="C97" i="1"/>
  <c r="C96" i="1" s="1"/>
  <c r="D97" i="1"/>
  <c r="D96" i="1" s="1"/>
  <c r="G97" i="1"/>
  <c r="G96" i="1" s="1"/>
  <c r="E98" i="1"/>
  <c r="F98" i="1"/>
  <c r="H98" i="1"/>
  <c r="E99" i="1"/>
  <c r="E100" i="1"/>
  <c r="F100" i="1"/>
  <c r="H100" i="1"/>
  <c r="E101" i="1"/>
  <c r="H106" i="1"/>
  <c r="E110" i="1"/>
  <c r="F110" i="1"/>
  <c r="H110" i="1"/>
  <c r="F111" i="1"/>
  <c r="H111" i="1"/>
  <c r="E112" i="1"/>
  <c r="F112" i="1"/>
  <c r="H112" i="1"/>
  <c r="E114" i="1"/>
  <c r="F114" i="1"/>
  <c r="H114" i="1"/>
  <c r="E117" i="1"/>
  <c r="F117" i="1"/>
  <c r="H117" i="1"/>
  <c r="E118" i="1"/>
  <c r="F118" i="1"/>
  <c r="E119" i="1"/>
  <c r="F119" i="1"/>
  <c r="E123" i="1"/>
  <c r="F123" i="1"/>
  <c r="E124" i="1"/>
  <c r="E125" i="1"/>
  <c r="B126" i="1"/>
  <c r="C126" i="1"/>
  <c r="D126" i="1"/>
  <c r="G126" i="1"/>
  <c r="F127" i="1"/>
  <c r="F128" i="1"/>
  <c r="E129" i="1"/>
  <c r="F129" i="1"/>
  <c r="H129" i="1"/>
  <c r="E133" i="1"/>
  <c r="B134" i="1"/>
  <c r="C134" i="1"/>
  <c r="D134" i="1"/>
  <c r="G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B140" i="1"/>
  <c r="C140" i="1"/>
  <c r="D140" i="1"/>
  <c r="G140" i="1"/>
  <c r="E141" i="1"/>
  <c r="F141" i="1"/>
  <c r="H141" i="1"/>
  <c r="E142" i="1"/>
  <c r="F142" i="1"/>
  <c r="H142" i="1"/>
  <c r="E144" i="1"/>
  <c r="E145" i="1"/>
  <c r="F145" i="1"/>
  <c r="E146" i="1"/>
  <c r="F146" i="1"/>
  <c r="H149" i="1"/>
  <c r="E150" i="1"/>
  <c r="F150" i="1"/>
  <c r="E152" i="1"/>
  <c r="F152" i="1"/>
  <c r="B153" i="1"/>
  <c r="C153" i="1"/>
  <c r="D153" i="1"/>
  <c r="E153" i="1"/>
  <c r="F153" i="1"/>
  <c r="G153" i="1"/>
  <c r="H153" i="1"/>
  <c r="F131" i="1" l="1"/>
  <c r="D95" i="1"/>
  <c r="D107" i="1" s="1"/>
  <c r="G95" i="1"/>
  <c r="G107" i="1" s="1"/>
  <c r="B95" i="1"/>
  <c r="B107" i="1" s="1"/>
  <c r="E31" i="1"/>
  <c r="F31" i="1"/>
  <c r="F33" i="1"/>
  <c r="H31" i="1"/>
  <c r="H63" i="1"/>
  <c r="E109" i="1"/>
  <c r="E57" i="1"/>
  <c r="H36" i="1"/>
  <c r="E9" i="1"/>
  <c r="E148" i="1"/>
  <c r="E143" i="1"/>
  <c r="F126" i="1"/>
  <c r="G155" i="1"/>
  <c r="F148" i="1"/>
  <c r="F143" i="1"/>
  <c r="H134" i="1"/>
  <c r="H148" i="1"/>
  <c r="C155" i="1"/>
  <c r="E120" i="1"/>
  <c r="F96" i="1"/>
  <c r="H57" i="1"/>
  <c r="B155" i="1"/>
  <c r="H7" i="1"/>
  <c r="F57" i="1"/>
  <c r="F134" i="1"/>
  <c r="E126" i="1"/>
  <c r="E97" i="1"/>
  <c r="E36" i="1"/>
  <c r="E134" i="1"/>
  <c r="F97" i="1"/>
  <c r="E140" i="1"/>
  <c r="E131" i="1"/>
  <c r="D155" i="1"/>
  <c r="E33" i="1"/>
  <c r="F36" i="1"/>
  <c r="H33" i="1"/>
  <c r="F18" i="1"/>
  <c r="F9" i="1"/>
  <c r="E7" i="1"/>
  <c r="H9" i="1"/>
  <c r="H96" i="1"/>
  <c r="F7" i="1"/>
  <c r="H109" i="1"/>
  <c r="F120" i="1"/>
  <c r="F63" i="1"/>
  <c r="E18" i="1"/>
  <c r="F140" i="1"/>
  <c r="H140" i="1"/>
  <c r="H126" i="1"/>
  <c r="E63" i="1"/>
  <c r="F109" i="1"/>
  <c r="E96" i="1"/>
  <c r="H97" i="1"/>
  <c r="H18" i="1"/>
  <c r="D156" i="1" l="1"/>
  <c r="C107" i="1"/>
  <c r="C156" i="1" s="1"/>
  <c r="G156" i="1"/>
  <c r="E155" i="1"/>
  <c r="F155" i="1"/>
  <c r="H155" i="1"/>
  <c r="B156" i="1"/>
  <c r="H95" i="1"/>
  <c r="E95" i="1"/>
  <c r="F95" i="1" l="1"/>
  <c r="H107" i="1"/>
  <c r="E107" i="1"/>
  <c r="F107" i="1"/>
</calcChain>
</file>

<file path=xl/sharedStrings.xml><?xml version="1.0" encoding="utf-8"?>
<sst xmlns="http://schemas.openxmlformats.org/spreadsheetml/2006/main" count="173" uniqueCount="172">
  <si>
    <t>Справка об исполнении бюджета города Лесосибирска</t>
  </si>
  <si>
    <t>Тыс. руб.</t>
  </si>
  <si>
    <t xml:space="preserve">      Наименование показателей</t>
  </si>
  <si>
    <t>План на год</t>
  </si>
  <si>
    <t>ДОХОДЫ</t>
  </si>
  <si>
    <t>НАЛОГИ НА ПРИБЫЛЬ, ДОХОДЫ</t>
  </si>
  <si>
    <t>Налог на прибыль, зачисляемый в бюджеты субъектов РФ</t>
  </si>
  <si>
    <t>В том числе:</t>
  </si>
  <si>
    <t>НАЛОГИ НА СОВОКУПНЫЙ ДОХОД</t>
  </si>
  <si>
    <t>- ЕНВД</t>
  </si>
  <si>
    <t>- единый сельскохозяйственный налог</t>
  </si>
  <si>
    <t>- налог на имущество физ. лиц</t>
  </si>
  <si>
    <t>ГОСУДАРСТВЕННАЯ ПОШЛИНА</t>
  </si>
  <si>
    <t>- госпошлина по делам, рассматриваемым в судах общей юрисдикции, мировыми судьями</t>
  </si>
  <si>
    <t>- госпошлина за право на размещение наружной рекламы</t>
  </si>
  <si>
    <t>ЗАДОЛЖЕННОСТЬ И ПЕРЕРАСЧЕТЫ ПО ОТМЕНЕННЫМ НАЛОГАМ И СБОРАМ:</t>
  </si>
  <si>
    <t>- Земельный налог по обязательствам, возникшим до 1 января 2006 г. (1 09 04050)</t>
  </si>
  <si>
    <t>- Прочие местные налоги и сборы (по отмененным местным налогам и сборам) (1 09 07000)</t>
  </si>
  <si>
    <t>ДОХОДЫ ОТ ИСПОЛЬЗОВАНИЯ ИМУЩЕСТВА, НАХОДЯЩЕГОСЯ В ГОСУД. И МУНИЦИП. СОБСТВЕННОСТИ:</t>
  </si>
  <si>
    <t>- доходы от перечисления части прибыли МУП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</si>
  <si>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</si>
  <si>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</si>
  <si>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- доходы от реализации  иного имущества, находящегося в собственности городских округов в части основных средств</t>
  </si>
  <si>
    <t>- доходы от продажи земельных участков</t>
  </si>
  <si>
    <t>ШТРАФЫ, САНКЦИИ, ВОЗМЕЩЕНИЕ УЩЕРБА</t>
  </si>
  <si>
    <t>ПРОЧИЕ НЕНАЛОГОВЫЕ ДОХОДЫ</t>
  </si>
  <si>
    <t>ВСЕГО ДОХОДОВ</t>
  </si>
  <si>
    <t>БЕЗВОЗМЕЗДНЫЕ ПОСТУПЛЕНИЯ</t>
  </si>
  <si>
    <t>БЕЗВОЗМЕЗДНЫЕ ПОСТУПЛЕНИЯ ОТ ДРУГИХ БЮДЖЕТОВ</t>
  </si>
  <si>
    <t>- дотации</t>
  </si>
  <si>
    <t>- субсидии</t>
  </si>
  <si>
    <t>- субвенции</t>
  </si>
  <si>
    <t>ВСЕГО ДОХОДЫ</t>
  </si>
  <si>
    <t>ВОЗВРАТ ОСТАТКОВ СУБСИДИЙ И СУБВЕНЦИЙ ПРОШЛЫХ ЛЕТ</t>
  </si>
  <si>
    <t>РАСХОДЫ</t>
  </si>
  <si>
    <t>Общегосударственные вопросы</t>
  </si>
  <si>
    <t>Функционирование высшего должностного лица</t>
  </si>
  <si>
    <t>Функционирование законодательных органов власти</t>
  </si>
  <si>
    <t>Функционирование органов исполнительской власти и местных администраций</t>
  </si>
  <si>
    <t>Обеспечение деятельности финансовых, налоговых и таможенных органов и органов надзора</t>
  </si>
  <si>
    <t xml:space="preserve"> 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</si>
  <si>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</si>
  <si>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</si>
  <si>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</si>
  <si>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 xml:space="preserve">        Национальная экономика</t>
  </si>
  <si>
    <t>Транспорт</t>
  </si>
  <si>
    <t>Другие вопросы в области национальной экономики</t>
  </si>
  <si>
    <t>ЖКХ</t>
  </si>
  <si>
    <t>Жилищное хозяйство</t>
  </si>
  <si>
    <t>Коммунальное хозяйство</t>
  </si>
  <si>
    <t>Благоустройство</t>
  </si>
  <si>
    <t>Другие вопросы в области ЖКХ</t>
  </si>
  <si>
    <t>Образование</t>
  </si>
  <si>
    <t>Дошкольное образование</t>
  </si>
  <si>
    <t>Общее образование</t>
  </si>
  <si>
    <t>Молодежная политика</t>
  </si>
  <si>
    <t>Другие вопросы в области образования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</si>
  <si>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</si>
  <si>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</si>
  <si>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</si>
  <si>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</si>
  <si>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</si>
  <si>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</si>
  <si>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</si>
  <si>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</si>
  <si>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ИТОГО РАСХОДОВ</t>
  </si>
  <si>
    <t>Дефицит (-) или профицит  (+)</t>
  </si>
  <si>
    <t>СПРАВОЧНО:</t>
  </si>
  <si>
    <t>ОСТАТОК СРЕДСТВ НА СЧЕТАХ БЮДЖЕТА</t>
  </si>
  <si>
    <t>- остатки целевых средств</t>
  </si>
  <si>
    <t>- собственные средства</t>
  </si>
  <si>
    <t>Физическая культура спорт</t>
  </si>
  <si>
    <t xml:space="preserve">Физическая культура </t>
  </si>
  <si>
    <t>Массовый спорт</t>
  </si>
  <si>
    <t>% роста</t>
  </si>
  <si>
    <t>% исполнения плана года</t>
  </si>
  <si>
    <t>Факт исполнения на отчет дату</t>
  </si>
  <si>
    <t>% исполнения текущего плана</t>
  </si>
  <si>
    <t>Налог на доходы физических лиц                                           в том числе:</t>
  </si>
  <si>
    <t>изменения за тек месяц</t>
  </si>
  <si>
    <t>- прочие доходы от использования имущества и прав, находящихся в государственной и муниципальной собственности</t>
  </si>
  <si>
    <t>Судебная система</t>
  </si>
  <si>
    <t>Другие вопросы в области физической культуры и спорта</t>
  </si>
  <si>
    <t xml:space="preserve"> -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ст. 227, 227.1 и 228 НК РФ</t>
  </si>
  <si>
    <t xml:space="preserve"> - с доходов, полученных физ. лицами в соответствии со ст. 228 НК РФ</t>
  </si>
  <si>
    <t>- арендная плата и поступления от продажи права на заключение договоров аренды за земли, расположенные в границах городских округов, до разграничения гос. собственности на землю (за исключением земель, предназначенных для целей жилищного строительства)</t>
  </si>
  <si>
    <t>ПРОЧИЕ ДОХОДЫ ОТ ОКАЗАНИЯ ПЛАТНЫХ УСЛУГ (РАБОТ)</t>
  </si>
  <si>
    <t>ПРОЧИЕ ДОХОДЫ ОТ КОМПЕНСАЦИИ ЗАТРАТ БЮДЖЕТОВ ГОРОДСКИХ ОКРУГОВ</t>
  </si>
  <si>
    <t>Дорожное хозяйство (дорожные фонды)</t>
  </si>
  <si>
    <t>Д.В. Игумнов</t>
  </si>
  <si>
    <t xml:space="preserve"> - в виде фиксированных авансовых платежей с доходов,  полученных физ лицами, являющимися иностранными гражданами, осуществляющими трудовую деятельность по найму у физ лиц на основании патента в соответствии со ст. 227.1 НК РФ </t>
  </si>
  <si>
    <t>- госпошлина за регистрацию транспортных средств</t>
  </si>
  <si>
    <t>- грант "Спид"</t>
  </si>
  <si>
    <t xml:space="preserve"> </t>
  </si>
  <si>
    <t>Обслуживание государственного и муниципального долга</t>
  </si>
  <si>
    <t>НАЛОГИ НА ТОВАРЫ (РАБОТЫ, УСЛУГИ), РЕАЛИЗУЕМЫЕ НА ТЕРРИТОРИИ РОССИЙСКОЙ ФЕДЕРАЦИИ</t>
  </si>
  <si>
    <t xml:space="preserve"> доходы от уплаты акцизов на дизельное топливо, зачисляемые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</si>
  <si>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</si>
  <si>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</si>
  <si>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</si>
  <si>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Заместитель главы города - руководитель финансового управления</t>
  </si>
  <si>
    <t xml:space="preserve"> - полученных от осуществления деятельности физ лицами, зарегистрированными в качестве индивидульных предпринимателей, нотариусов, занимающихся частной практикой, адокатов, учредивших адвокатские кабинеты и других лиц, занимающихся частной практикой в соответствии со ст. 227.1 НК РФ</t>
  </si>
  <si>
    <t>ДОХОДЫ, ПОСТУПАЮЩИЕ В ПОРЯДКЕ ВОЗМЕЩЕНИЯ РАСХОДОВ, ПОНЕСЕННЫХ В СВЯЗИ С ЭКСПЛУАТАЦИЕЙ ИМУЩЕСТВА ГОРОДСКИХ ОКРУГОВ</t>
  </si>
  <si>
    <t>земельный налог с организаций</t>
  </si>
  <si>
    <t>земельный налог с физических лиц</t>
  </si>
  <si>
    <t>Земельный налог:</t>
  </si>
  <si>
    <t>ДОХОДЫ БЮДЖЕТОВ ГОРОДСКИХ ОКРУГОВ ОТ ВОЗВРАТА ОРГАНИЗАЦИЯМИ ОСТАТКОВ СУБСИДИЙ, СУБВЕНЦИЙ И ИНЫХ МЕЖБЮДЖЕТНЫХ ТРАНСФЕРТОВ, ИМЕЮЩИХ ЦЕЛЕВОЕ НАЗНАЧЕНИЕ, ПРОШЛЫХ ЛЕТ</t>
  </si>
  <si>
    <t>Дополнительное образование детей</t>
  </si>
  <si>
    <t>ПРОЧИЕ БЕЗВОЗМЕЗДНЫЕ ПОСТУПЛЕНИЯ ОТ НЕГОСУДАРСТВЕННЫХ ОРГАНИЗАЦИЙ</t>
  </si>
  <si>
    <t>доходы от сдачи в аренду имущества, составляющего казну городских округов (за исключением земельных участков)</t>
  </si>
  <si>
    <t>ПРОЧИЕ БЕЗВОЗМЕЗДНЫЕ ПОСТУПЛЕНИЯ В БЮДЖЕТЫ ГОРОДСКИХ ОКРУГОВ</t>
  </si>
  <si>
    <t>Другие вопросы в области охраны окружающей среды</t>
  </si>
  <si>
    <t>Охрана окружающей среды</t>
  </si>
  <si>
    <t>Охрана объектов растительного и животного мира и среды их обитания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</si>
  <si>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(1 16 01063)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</si>
  <si>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(1 16 01143)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</si>
  <si>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(1 16 01153)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</si>
  <si>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(1 16 01203)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</si>
  <si>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(1 16 02020)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</si>
  <si>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(1 16 1010004)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</si>
  <si>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 (1 16 1012901)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</si>
  <si>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 1  января  2020  года (1 16 1012301)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</si>
  <si>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(1 16 10031)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</si>
  <si>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(1 16 10032)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</si>
  <si>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 (1 16 01053)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</si>
  <si>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   (1 16 1106401)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</si>
  <si>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    (1 16 1105001)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</si>
  <si>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(1 16 01113)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</si>
  <si>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(1 16 01173)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</si>
  <si>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(1 16 01080)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</si>
  <si>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(1 16 01070)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</si>
  <si>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(1 16 01190)</t>
  </si>
  <si>
    <t>Налог на доходы физических лиц части суммы налога, превышающей 650 000 рублей, относящейся к части налоговой базы, превышающей 5 000 000 рублей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</si>
  <si>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</si>
  <si>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</si>
  <si>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</si>
  <si>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в связи  с  применением патентной системы налогообложения</t>
  </si>
  <si>
    <t>НАЛОГ НА ИМУЩЕСТВО</t>
  </si>
  <si>
    <t xml:space="preserve"> иные межбюджетные трансферты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</si>
  <si>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</si>
  <si>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 (1 16 01163)</t>
  </si>
  <si>
    <t>Обеспечение проведения выборов и референдумов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</si>
  <si>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 судьями, комиссиями по делам несовершеннолетних и защите их прав (1 16 01103)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</si>
  <si>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(1 16 01133)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</si>
  <si>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      (1 16 01180)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</si>
  <si>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</si>
  <si>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Водное хозяйство</t>
  </si>
  <si>
    <t>Лесное хозяйство</t>
  </si>
  <si>
    <t>доходы от продажи квартир, находящихся в собственности городских округов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</si>
  <si>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</si>
  <si>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(размещение и эксплуатацию нестационарного торгового объекта)</t>
    </r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</si>
  <si>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(установка и эксплуатация рекламных конструкций)</t>
    </r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</si>
  <si>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</si>
  <si>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</si>
  <si>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(1 16 07010)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</si>
  <si>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 (1 16 07090)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</si>
  <si>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</si>
  <si>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Спорт высших достижений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</si>
  <si>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 (1 16 10061)</t>
  </si>
  <si>
    <t>Факт за аналогичный период 2023г.</t>
  </si>
  <si>
    <t>На 01.01.2024</t>
  </si>
  <si>
    <t>доходы от реализации имущества, находящегося в собственности городских округов в части реализации материальных запасов</t>
  </si>
  <si>
    <t>доходы от реализации имущества, находящегося в собственности городских округов</t>
  </si>
  <si>
    <t>Прочие неналоговые доходы бюджетов городских округов</t>
  </si>
  <si>
    <t>ИНИЦИАТИВНЫЕ ПЛАТЕЖИ</t>
  </si>
  <si>
    <r>
      <t xml:space="preserve">Инициативные платежи, зачисляемые в бюджеты городских округов </t>
    </r>
    <r>
      <rPr>
        <i/>
        <sz val="10"/>
        <rFont val="Times New Roman"/>
        <family val="1"/>
        <charset val="204"/>
      </rPr>
      <t>(поступления от юридических лиц (индивидуальных предпринимателей))</t>
    </r>
  </si>
  <si>
    <r>
      <t>Инициативные платежи, зачисляемые в бюджеты городских округов</t>
    </r>
    <r>
      <rPr>
        <i/>
        <sz val="10"/>
        <rFont val="Times New Roman"/>
        <family val="1"/>
        <charset val="204"/>
      </rPr>
      <t xml:space="preserve"> (поступления от физических лиц)</t>
    </r>
  </si>
  <si>
    <t>Невыясненные поступления, зачисляемые в бюджеты городских округов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</si>
  <si>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</si>
  <si>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 01 ноября 2024 года</t>
  </si>
  <si>
    <t>План за 10 месяцев 2024г.</t>
  </si>
  <si>
    <t>На 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</si>
</sst>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0000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NumberFormat="1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 applyProtection="1">
      <alignment horizontal="left" vertical="justify" wrapText="1"/>
      <protection locked="0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/>
    </xf>
    <xf numFmtId="0" fontId="2" fillId="0" borderId="0" xfId="0" applyFont="1" applyFill="1" applyAlignment="1" applyProtection="1">
      <alignment horizontal="justify"/>
      <protection locked="0"/>
    </xf>
    <xf numFmtId="0" fontId="1" fillId="0" borderId="0" xfId="0" applyFont="1" applyFill="1" applyAlignment="1" applyProtection="1">
      <alignment horizontal="justify"/>
      <protection locked="0"/>
    </xf>
    <xf numFmtId="0" fontId="3" fillId="0" borderId="1" xfId="0" applyFont="1" applyFill="1" applyBorder="1" applyAlignment="1" applyProtection="1">
      <alignment vertical="justify" wrapText="1"/>
      <protection locked="0"/>
    </xf>
    <xf numFmtId="0" fontId="2" fillId="0" borderId="0" xfId="0" applyFont="1" applyFill="1"/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center" vertical="top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0" xfId="0" applyNumberFormat="1" applyFont="1" applyFill="1"/>
    <xf numFmtId="165" fontId="5" fillId="0" borderId="0" xfId="0" applyNumberFormat="1" applyFont="1" applyFill="1" applyProtection="1">
      <protection locked="0"/>
    </xf>
    <xf numFmtId="165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vertical="top" wrapText="1"/>
      <protection locked="0"/>
    </xf>
    <xf numFmtId="165" fontId="5" fillId="0" borderId="1" xfId="0" applyNumberFormat="1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 applyProtection="1">
      <alignment horizontal="center"/>
      <protection locked="0"/>
    </xf>
    <xf numFmtId="165" fontId="5" fillId="0" borderId="0" xfId="0" applyNumberFormat="1" applyFont="1" applyFill="1" applyBorder="1" applyAlignment="1">
      <alignment horizontal="right"/>
    </xf>
    <xf numFmtId="0" fontId="5" fillId="0" borderId="14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0" xfId="0" applyNumberFormat="1" applyFont="1" applyFill="1" applyAlignment="1" applyProtection="1">
      <alignment horizontal="justify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top" wrapText="1"/>
    </xf>
    <xf numFmtId="164" fontId="6" fillId="0" borderId="4" xfId="0" applyNumberFormat="1" applyFont="1" applyFill="1" applyBorder="1" applyAlignment="1" applyProtection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tabSelected="1" zoomScaleNormal="100" workbookViewId="0">
      <selection activeCell="A169" sqref="A169"/>
    </sheetView>
  </sheetViews>
  <sheetFormatPr defaultRowHeight="15" x14ac:dyDescent="0.25"/>
  <cols>
    <col min="1" max="1" width="44.85546875" style="21" customWidth="1"/>
    <col min="2" max="2" width="14" style="42" customWidth="1"/>
    <col min="3" max="3" width="13.7109375" style="42" customWidth="1"/>
    <col min="4" max="5" width="12.7109375" style="42" customWidth="1"/>
    <col min="6" max="6" width="11.85546875" style="42" customWidth="1"/>
    <col min="7" max="7" width="12.42578125" style="42" customWidth="1"/>
    <col min="8" max="8" width="10" style="42" customWidth="1"/>
    <col min="9" max="9" width="12.5703125" style="42" customWidth="1"/>
    <col min="10" max="13" width="9.140625" style="21"/>
    <col min="14" max="14" width="12.140625" style="21" customWidth="1"/>
    <col min="15" max="16384" width="9.140625" style="21"/>
  </cols>
  <sheetData>
    <row r="1" spans="1:16" ht="23.25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58"/>
    </row>
    <row r="2" spans="1:16" ht="19.5" customHeight="1" x14ac:dyDescent="0.25">
      <c r="A2" s="69" t="s">
        <v>169</v>
      </c>
      <c r="B2" s="69"/>
      <c r="C2" s="69"/>
      <c r="D2" s="69"/>
      <c r="E2" s="69"/>
      <c r="F2" s="69"/>
      <c r="G2" s="69"/>
      <c r="H2" s="69"/>
      <c r="I2" s="59"/>
    </row>
    <row r="3" spans="1:16" ht="5.25" hidden="1" customHeight="1" x14ac:dyDescent="0.25">
      <c r="A3" s="70" t="s">
        <v>1</v>
      </c>
      <c r="B3" s="70"/>
      <c r="C3" s="70"/>
      <c r="D3" s="70"/>
      <c r="E3" s="70"/>
      <c r="F3" s="70"/>
      <c r="G3" s="70"/>
      <c r="H3" s="70"/>
      <c r="I3" s="60"/>
    </row>
    <row r="4" spans="1:16" ht="70.5" customHeight="1" thickBot="1" x14ac:dyDescent="0.25">
      <c r="A4" s="28" t="s">
        <v>2</v>
      </c>
      <c r="B4" s="33" t="s">
        <v>3</v>
      </c>
      <c r="C4" s="33" t="s">
        <v>170</v>
      </c>
      <c r="D4" s="33" t="s">
        <v>76</v>
      </c>
      <c r="E4" s="33" t="s">
        <v>75</v>
      </c>
      <c r="F4" s="33" t="s">
        <v>77</v>
      </c>
      <c r="G4" s="33" t="s">
        <v>159</v>
      </c>
      <c r="H4" s="44" t="s">
        <v>74</v>
      </c>
      <c r="I4" s="33" t="s">
        <v>79</v>
      </c>
    </row>
    <row r="5" spans="1:16" ht="18" customHeight="1" thickBot="1" x14ac:dyDescent="0.25">
      <c r="A5" s="29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45">
        <v>8</v>
      </c>
      <c r="I5" s="61">
        <v>9</v>
      </c>
    </row>
    <row r="6" spans="1:16" ht="24.75" customHeight="1" x14ac:dyDescent="0.2">
      <c r="A6" s="71" t="s">
        <v>4</v>
      </c>
      <c r="B6" s="72"/>
      <c r="C6" s="72"/>
      <c r="D6" s="72"/>
      <c r="E6" s="72"/>
      <c r="F6" s="72"/>
      <c r="G6" s="72"/>
      <c r="H6" s="72"/>
      <c r="I6" s="73"/>
    </row>
    <row r="7" spans="1:16" ht="14.25" x14ac:dyDescent="0.2">
      <c r="A7" s="5" t="s">
        <v>5</v>
      </c>
      <c r="B7" s="35">
        <f>B8+B9</f>
        <v>539171.30000000005</v>
      </c>
      <c r="C7" s="35">
        <f>C8+C9</f>
        <v>434463.2</v>
      </c>
      <c r="D7" s="35">
        <f>D8+D9</f>
        <v>433585.5</v>
      </c>
      <c r="E7" s="35">
        <f>$D:$D/$B:$B*100</f>
        <v>80.417021454962452</v>
      </c>
      <c r="F7" s="35">
        <f>$D:$D/$C:$C*100</f>
        <v>99.797980588459495</v>
      </c>
      <c r="G7" s="35">
        <f>G8+G9</f>
        <v>356219.4</v>
      </c>
      <c r="H7" s="35">
        <f>$D:$D/$G:$G*100</f>
        <v>121.71866551905933</v>
      </c>
      <c r="I7" s="35">
        <f>I8+I9</f>
        <v>54581.9</v>
      </c>
    </row>
    <row r="8" spans="1:16" ht="25.5" x14ac:dyDescent="0.2">
      <c r="A8" s="54" t="s">
        <v>6</v>
      </c>
      <c r="B8" s="37">
        <v>16938</v>
      </c>
      <c r="C8" s="37">
        <v>16438</v>
      </c>
      <c r="D8" s="37">
        <v>14765.2</v>
      </c>
      <c r="E8" s="35">
        <f>$D:$D/$B:$B*100</f>
        <v>87.172039201794789</v>
      </c>
      <c r="F8" s="35">
        <f>$D:$D/$C:$C*100</f>
        <v>89.823579510889402</v>
      </c>
      <c r="G8" s="37">
        <v>83.5</v>
      </c>
      <c r="H8" s="35">
        <f>$D:$D/$G:$G*100</f>
        <v>17682.874251497007</v>
      </c>
      <c r="I8" s="37">
        <v>2923.3</v>
      </c>
    </row>
    <row r="9" spans="1:16" ht="12.75" customHeight="1" x14ac:dyDescent="0.2">
      <c r="A9" s="79" t="s">
        <v>78</v>
      </c>
      <c r="B9" s="76">
        <f>B11+B12+B13+B14+B15+B16+B17</f>
        <v>522233.30000000005</v>
      </c>
      <c r="C9" s="76">
        <f>C11+C12+C13+C14+C15+C16+C17</f>
        <v>418025.2</v>
      </c>
      <c r="D9" s="76">
        <f>D11+D12+D13+D14+D15+D16+D17</f>
        <v>418820.3</v>
      </c>
      <c r="E9" s="74">
        <f>$D:$D/$B:$B*100</f>
        <v>80.19793069495951</v>
      </c>
      <c r="F9" s="76">
        <f>$D:$D/$C:$C*100</f>
        <v>100.19020384417014</v>
      </c>
      <c r="G9" s="76">
        <f>G11+G12+G13+G14+G15+G16+G17</f>
        <v>356135.9</v>
      </c>
      <c r="H9" s="74">
        <f>$D:$D/$G:$G*100</f>
        <v>117.6012583960224</v>
      </c>
      <c r="I9" s="76">
        <f>I11+I12+I13+I14+I15+I16+I17</f>
        <v>51658.6</v>
      </c>
      <c r="N9" s="31"/>
      <c r="O9" s="31"/>
      <c r="P9" s="31"/>
    </row>
    <row r="10" spans="1:16" ht="12.75" customHeight="1" x14ac:dyDescent="0.2">
      <c r="A10" s="80"/>
      <c r="B10" s="77"/>
      <c r="C10" s="77"/>
      <c r="D10" s="77"/>
      <c r="E10" s="75"/>
      <c r="F10" s="78"/>
      <c r="G10" s="77"/>
      <c r="H10" s="75"/>
      <c r="I10" s="77"/>
      <c r="N10" s="31"/>
      <c r="O10" s="31"/>
      <c r="P10" s="31"/>
    </row>
    <row r="11" spans="1:16" ht="51" customHeight="1" x14ac:dyDescent="0.2">
      <c r="A11" s="1" t="s">
        <v>83</v>
      </c>
      <c r="B11" s="40">
        <v>501144.9</v>
      </c>
      <c r="C11" s="40">
        <v>397174.2</v>
      </c>
      <c r="D11" s="40">
        <v>392579.5</v>
      </c>
      <c r="E11" s="36">
        <f t="shared" ref="E11:E26" si="0">$D:$D/$B:$B*100</f>
        <v>78.336525024997755</v>
      </c>
      <c r="F11" s="36">
        <f t="shared" ref="F11:F26" si="1">$D:$D/$C:$C*100</f>
        <v>98.843152450486457</v>
      </c>
      <c r="G11" s="40">
        <v>339348.7</v>
      </c>
      <c r="H11" s="36">
        <f t="shared" ref="H11:H26" si="2">$D:$D/$G:$G*100</f>
        <v>115.68616588187901</v>
      </c>
      <c r="I11" s="40">
        <v>49077.5</v>
      </c>
      <c r="N11" s="31"/>
      <c r="O11" s="31"/>
      <c r="P11" s="31"/>
    </row>
    <row r="12" spans="1:16" ht="89.25" x14ac:dyDescent="0.2">
      <c r="A12" s="2" t="s">
        <v>101</v>
      </c>
      <c r="B12" s="40">
        <v>2013.1</v>
      </c>
      <c r="C12" s="40">
        <v>2013.1</v>
      </c>
      <c r="D12" s="40">
        <v>2204.8000000000002</v>
      </c>
      <c r="E12" s="36">
        <f t="shared" si="0"/>
        <v>109.52262679449606</v>
      </c>
      <c r="F12" s="36">
        <f t="shared" si="1"/>
        <v>109.52262679449606</v>
      </c>
      <c r="G12" s="40">
        <v>1647.3</v>
      </c>
      <c r="H12" s="36">
        <f t="shared" si="2"/>
        <v>133.8432586656954</v>
      </c>
      <c r="I12" s="40">
        <v>314.60000000000002</v>
      </c>
      <c r="N12" s="31"/>
      <c r="O12" s="32"/>
      <c r="P12" s="31"/>
    </row>
    <row r="13" spans="1:16" ht="25.5" x14ac:dyDescent="0.2">
      <c r="A13" s="3" t="s">
        <v>84</v>
      </c>
      <c r="B13" s="40">
        <v>4437</v>
      </c>
      <c r="C13" s="40">
        <v>4437</v>
      </c>
      <c r="D13" s="40">
        <v>7929.9</v>
      </c>
      <c r="E13" s="36">
        <f t="shared" si="0"/>
        <v>178.72210953346854</v>
      </c>
      <c r="F13" s="36">
        <f t="shared" si="1"/>
        <v>178.72210953346854</v>
      </c>
      <c r="G13" s="40">
        <v>3713.5</v>
      </c>
      <c r="H13" s="36">
        <f t="shared" si="2"/>
        <v>213.54248014002962</v>
      </c>
      <c r="I13" s="40">
        <v>485.7</v>
      </c>
      <c r="N13" s="31"/>
      <c r="O13" s="31"/>
      <c r="P13" s="31"/>
    </row>
    <row r="14" spans="1:16" ht="65.25" customHeight="1" x14ac:dyDescent="0.2">
      <c r="A14" s="6" t="s">
        <v>90</v>
      </c>
      <c r="B14" s="40">
        <v>9891.2000000000007</v>
      </c>
      <c r="C14" s="40">
        <v>9791.2000000000007</v>
      </c>
      <c r="D14" s="40">
        <v>10794.6</v>
      </c>
      <c r="E14" s="36">
        <f t="shared" si="0"/>
        <v>109.13337107732126</v>
      </c>
      <c r="F14" s="36">
        <f t="shared" si="1"/>
        <v>110.24797777596208</v>
      </c>
      <c r="G14" s="40">
        <v>7519.4</v>
      </c>
      <c r="H14" s="36">
        <f t="shared" si="2"/>
        <v>143.55666675532623</v>
      </c>
      <c r="I14" s="40">
        <v>937.4</v>
      </c>
    </row>
    <row r="15" spans="1:16" ht="48.75" customHeight="1" x14ac:dyDescent="0.2">
      <c r="A15" s="25" t="s">
        <v>132</v>
      </c>
      <c r="B15" s="40">
        <v>1649.7</v>
      </c>
      <c r="C15" s="40">
        <v>1549.7</v>
      </c>
      <c r="D15" s="40">
        <v>1596</v>
      </c>
      <c r="E15" s="36">
        <f t="shared" si="0"/>
        <v>96.744862702309504</v>
      </c>
      <c r="F15" s="36">
        <f t="shared" si="1"/>
        <v>102.98767503387751</v>
      </c>
      <c r="G15" s="40">
        <v>1490</v>
      </c>
      <c r="H15" s="36">
        <f t="shared" si="2"/>
        <v>107.11409395973155</v>
      </c>
      <c r="I15" s="40">
        <v>429.5</v>
      </c>
    </row>
    <row r="16" spans="1:16" ht="60" customHeight="1" x14ac:dyDescent="0.2">
      <c r="A16" s="25" t="s">
        <v>153</v>
      </c>
      <c r="B16" s="40">
        <v>1857.4</v>
      </c>
      <c r="C16" s="40">
        <v>1820</v>
      </c>
      <c r="D16" s="40">
        <v>2243.6999999999998</v>
      </c>
      <c r="E16" s="36">
        <f t="shared" si="0"/>
        <v>120.79788952298911</v>
      </c>
      <c r="F16" s="36">
        <f t="shared" si="1"/>
        <v>123.28021978021977</v>
      </c>
      <c r="G16" s="40">
        <v>1799.7</v>
      </c>
      <c r="H16" s="36">
        <f t="shared" si="2"/>
        <v>124.67077846307717</v>
      </c>
      <c r="I16" s="40">
        <v>322.10000000000002</v>
      </c>
    </row>
    <row r="17" spans="1:9" ht="61.5" customHeight="1" x14ac:dyDescent="0.2">
      <c r="A17" s="25" t="s">
        <v>152</v>
      </c>
      <c r="B17" s="40">
        <v>1240</v>
      </c>
      <c r="C17" s="40">
        <v>1240</v>
      </c>
      <c r="D17" s="40">
        <v>1471.8</v>
      </c>
      <c r="E17" s="36">
        <f t="shared" si="0"/>
        <v>118.69354838709678</v>
      </c>
      <c r="F17" s="36">
        <f t="shared" si="1"/>
        <v>118.69354838709678</v>
      </c>
      <c r="G17" s="40">
        <v>617.29999999999995</v>
      </c>
      <c r="H17" s="36">
        <f t="shared" si="2"/>
        <v>238.42540093957555</v>
      </c>
      <c r="I17" s="40">
        <v>91.8</v>
      </c>
    </row>
    <row r="18" spans="1:9" ht="39.75" customHeight="1" x14ac:dyDescent="0.2">
      <c r="A18" s="20" t="s">
        <v>95</v>
      </c>
      <c r="B18" s="55">
        <f>B19+B20+B21+B22</f>
        <v>65533.299999999996</v>
      </c>
      <c r="C18" s="55">
        <f>C19+C20+C21+C22</f>
        <v>58708.4</v>
      </c>
      <c r="D18" s="55">
        <f>D19+D20+D21+D22</f>
        <v>59178.9</v>
      </c>
      <c r="E18" s="35">
        <f t="shared" si="0"/>
        <v>90.303555596925548</v>
      </c>
      <c r="F18" s="35">
        <f t="shared" si="1"/>
        <v>100.80141853635935</v>
      </c>
      <c r="G18" s="55">
        <f>G19+G20+G21+G22</f>
        <v>53423.4</v>
      </c>
      <c r="H18" s="35">
        <f t="shared" si="2"/>
        <v>110.7733689731466</v>
      </c>
      <c r="I18" s="55">
        <f>I19+I20+I21+I22</f>
        <v>11915.5</v>
      </c>
    </row>
    <row r="19" spans="1:9" ht="37.5" customHeight="1" x14ac:dyDescent="0.2">
      <c r="A19" s="8" t="s">
        <v>96</v>
      </c>
      <c r="B19" s="40">
        <v>34190.5</v>
      </c>
      <c r="C19" s="40">
        <v>30696.9</v>
      </c>
      <c r="D19" s="40">
        <v>30641.599999999999</v>
      </c>
      <c r="E19" s="36">
        <f t="shared" si="0"/>
        <v>89.62021614191076</v>
      </c>
      <c r="F19" s="36">
        <f t="shared" si="1"/>
        <v>99.819851515951115</v>
      </c>
      <c r="G19" s="40">
        <v>27469.1</v>
      </c>
      <c r="H19" s="36">
        <f t="shared" si="2"/>
        <v>111.54934089577016</v>
      </c>
      <c r="I19" s="40">
        <v>6116.5</v>
      </c>
    </row>
    <row r="20" spans="1:9" ht="56.25" customHeight="1" x14ac:dyDescent="0.2">
      <c r="A20" s="8" t="s">
        <v>97</v>
      </c>
      <c r="B20" s="40">
        <v>164.5</v>
      </c>
      <c r="C20" s="40">
        <v>158.5</v>
      </c>
      <c r="D20" s="40">
        <v>176.9</v>
      </c>
      <c r="E20" s="36">
        <f t="shared" si="0"/>
        <v>107.53799392097265</v>
      </c>
      <c r="F20" s="36">
        <f t="shared" si="1"/>
        <v>111.60883280757099</v>
      </c>
      <c r="G20" s="40">
        <v>145.5</v>
      </c>
      <c r="H20" s="36">
        <f t="shared" si="2"/>
        <v>121.58075601374571</v>
      </c>
      <c r="I20" s="40">
        <v>36.700000000000003</v>
      </c>
    </row>
    <row r="21" spans="1:9" ht="55.5" customHeight="1" x14ac:dyDescent="0.2">
      <c r="A21" s="8" t="s">
        <v>98</v>
      </c>
      <c r="B21" s="40">
        <v>35462.199999999997</v>
      </c>
      <c r="C21" s="40">
        <v>31394.400000000001</v>
      </c>
      <c r="D21" s="40">
        <v>31770.400000000001</v>
      </c>
      <c r="E21" s="36">
        <f t="shared" si="0"/>
        <v>89.589478374156144</v>
      </c>
      <c r="F21" s="36">
        <f t="shared" si="1"/>
        <v>101.19766582575235</v>
      </c>
      <c r="G21" s="40">
        <v>28891.200000000001</v>
      </c>
      <c r="H21" s="36">
        <f t="shared" si="2"/>
        <v>109.96566428531871</v>
      </c>
      <c r="I21" s="40">
        <v>6006.7</v>
      </c>
    </row>
    <row r="22" spans="1:9" ht="54" customHeight="1" x14ac:dyDescent="0.2">
      <c r="A22" s="8" t="s">
        <v>99</v>
      </c>
      <c r="B22" s="40">
        <v>-4283.8999999999996</v>
      </c>
      <c r="C22" s="40">
        <v>-3541.4</v>
      </c>
      <c r="D22" s="40">
        <v>-3410</v>
      </c>
      <c r="E22" s="36">
        <f t="shared" si="0"/>
        <v>79.600364154158598</v>
      </c>
      <c r="F22" s="36">
        <f t="shared" si="1"/>
        <v>96.289602981871568</v>
      </c>
      <c r="G22" s="40">
        <v>-3082.4</v>
      </c>
      <c r="H22" s="36">
        <f t="shared" si="2"/>
        <v>110.62808201401504</v>
      </c>
      <c r="I22" s="40">
        <v>-244.4</v>
      </c>
    </row>
    <row r="23" spans="1:9" ht="14.25" x14ac:dyDescent="0.2">
      <c r="A23" s="7" t="s">
        <v>8</v>
      </c>
      <c r="B23" s="55">
        <f>B24+B28+B29+B30</f>
        <v>125609.5</v>
      </c>
      <c r="C23" s="55">
        <f>C24+C28+C29+C30</f>
        <v>120994.29999999999</v>
      </c>
      <c r="D23" s="55">
        <f>D24+D28+D29+D30</f>
        <v>142690.9</v>
      </c>
      <c r="E23" s="35">
        <f t="shared" si="0"/>
        <v>113.59881219175301</v>
      </c>
      <c r="F23" s="35">
        <f t="shared" si="1"/>
        <v>117.93191910693315</v>
      </c>
      <c r="G23" s="55">
        <f t="shared" ref="G23" si="3">G24+G28+G29+G30</f>
        <v>103821.00000000001</v>
      </c>
      <c r="H23" s="35">
        <f t="shared" si="2"/>
        <v>137.43934271486498</v>
      </c>
      <c r="I23" s="55">
        <f>I24+I28+I29+I30</f>
        <v>24706.5</v>
      </c>
    </row>
    <row r="24" spans="1:9" ht="27.75" customHeight="1" x14ac:dyDescent="0.2">
      <c r="A24" s="26" t="s">
        <v>133</v>
      </c>
      <c r="B24" s="55">
        <f>SUM(B25:B26)</f>
        <v>107219.2</v>
      </c>
      <c r="C24" s="55">
        <f>SUM(C25:C26)</f>
        <v>104934</v>
      </c>
      <c r="D24" s="55">
        <f>SUM(D25:D27)</f>
        <v>123495.90000000001</v>
      </c>
      <c r="E24" s="36">
        <f t="shared" si="0"/>
        <v>115.18076986211425</v>
      </c>
      <c r="F24" s="36">
        <f t="shared" si="1"/>
        <v>117.68911887472126</v>
      </c>
      <c r="G24" s="55">
        <f>SUM(G25:G27)</f>
        <v>94830.6</v>
      </c>
      <c r="H24" s="35">
        <f t="shared" si="2"/>
        <v>130.22790112052439</v>
      </c>
      <c r="I24" s="55">
        <f>SUM(I25:I27)</f>
        <v>24838.3</v>
      </c>
    </row>
    <row r="25" spans="1:9" ht="27.75" customHeight="1" x14ac:dyDescent="0.2">
      <c r="A25" s="3" t="s">
        <v>134</v>
      </c>
      <c r="B25" s="40">
        <v>63385.2</v>
      </c>
      <c r="C25" s="40">
        <v>63300</v>
      </c>
      <c r="D25" s="40">
        <v>81702.100000000006</v>
      </c>
      <c r="E25" s="36">
        <f t="shared" si="0"/>
        <v>128.8977553119656</v>
      </c>
      <c r="F25" s="36">
        <f t="shared" si="1"/>
        <v>129.07124802527647</v>
      </c>
      <c r="G25" s="40">
        <v>57097</v>
      </c>
      <c r="H25" s="36">
        <f t="shared" si="2"/>
        <v>143.0935075398007</v>
      </c>
      <c r="I25" s="40">
        <v>17852.599999999999</v>
      </c>
    </row>
    <row r="26" spans="1:9" ht="42.75" customHeight="1" x14ac:dyDescent="0.2">
      <c r="A26" s="27" t="s">
        <v>135</v>
      </c>
      <c r="B26" s="40">
        <v>43834</v>
      </c>
      <c r="C26" s="40">
        <v>41634</v>
      </c>
      <c r="D26" s="40">
        <v>41793.800000000003</v>
      </c>
      <c r="E26" s="36">
        <f t="shared" si="0"/>
        <v>95.345622119815673</v>
      </c>
      <c r="F26" s="36">
        <f t="shared" si="1"/>
        <v>100.38382091559784</v>
      </c>
      <c r="G26" s="40">
        <v>37733.599999999999</v>
      </c>
      <c r="H26" s="36">
        <f t="shared" si="2"/>
        <v>110.76017130620986</v>
      </c>
      <c r="I26" s="40">
        <v>6985.7</v>
      </c>
    </row>
    <row r="27" spans="1:9" ht="42.75" customHeight="1" x14ac:dyDescent="0.2">
      <c r="A27" s="27" t="s">
        <v>145</v>
      </c>
      <c r="B27" s="40">
        <v>0</v>
      </c>
      <c r="C27" s="40">
        <v>0</v>
      </c>
      <c r="D27" s="40">
        <v>0</v>
      </c>
      <c r="E27" s="36">
        <v>0</v>
      </c>
      <c r="F27" s="36">
        <v>0</v>
      </c>
      <c r="G27" s="40">
        <v>0</v>
      </c>
      <c r="H27" s="36">
        <v>0</v>
      </c>
      <c r="I27" s="40">
        <v>0</v>
      </c>
    </row>
    <row r="28" spans="1:9" x14ac:dyDescent="0.2">
      <c r="A28" s="3" t="s">
        <v>9</v>
      </c>
      <c r="B28" s="40">
        <v>0</v>
      </c>
      <c r="C28" s="40">
        <v>0</v>
      </c>
      <c r="D28" s="40">
        <v>83</v>
      </c>
      <c r="E28" s="36">
        <v>0</v>
      </c>
      <c r="F28" s="36">
        <v>0</v>
      </c>
      <c r="G28" s="40">
        <v>-353.9</v>
      </c>
      <c r="H28" s="36">
        <f t="shared" ref="H28:H37" si="4">$D:$D/$G:$G*100</f>
        <v>-23.452952811528682</v>
      </c>
      <c r="I28" s="40">
        <v>7.9</v>
      </c>
    </row>
    <row r="29" spans="1:9" x14ac:dyDescent="0.2">
      <c r="A29" s="3" t="s">
        <v>10</v>
      </c>
      <c r="B29" s="40">
        <v>15.9</v>
      </c>
      <c r="C29" s="40">
        <v>15.9</v>
      </c>
      <c r="D29" s="40">
        <v>196.4</v>
      </c>
      <c r="E29" s="36">
        <f t="shared" ref="E29:E37" si="5">$D:$D/$B:$B*100</f>
        <v>1235.2201257861634</v>
      </c>
      <c r="F29" s="36">
        <f t="shared" ref="F29:F37" si="6">$D:$D/$C:$C*100</f>
        <v>1235.2201257861634</v>
      </c>
      <c r="G29" s="40">
        <v>15.2</v>
      </c>
      <c r="H29" s="36">
        <f t="shared" si="4"/>
        <v>1292.1052631578948</v>
      </c>
      <c r="I29" s="40">
        <v>0</v>
      </c>
    </row>
    <row r="30" spans="1:9" ht="25.5" x14ac:dyDescent="0.2">
      <c r="A30" s="3" t="s">
        <v>136</v>
      </c>
      <c r="B30" s="40">
        <v>18374.400000000001</v>
      </c>
      <c r="C30" s="40">
        <v>16044.4</v>
      </c>
      <c r="D30" s="40">
        <v>18915.599999999999</v>
      </c>
      <c r="E30" s="36">
        <f t="shared" si="5"/>
        <v>102.94540229885057</v>
      </c>
      <c r="F30" s="36">
        <f t="shared" si="6"/>
        <v>117.89534043030589</v>
      </c>
      <c r="G30" s="40">
        <v>9329.1</v>
      </c>
      <c r="H30" s="36">
        <f t="shared" si="4"/>
        <v>202.75910859568444</v>
      </c>
      <c r="I30" s="40">
        <v>-139.69999999999999</v>
      </c>
    </row>
    <row r="31" spans="1:9" ht="14.25" x14ac:dyDescent="0.2">
      <c r="A31" s="7" t="s">
        <v>137</v>
      </c>
      <c r="B31" s="37">
        <f>SUM(B32+B33)</f>
        <v>33579.599999999999</v>
      </c>
      <c r="C31" s="37">
        <f>SUM(C32+C33)</f>
        <v>27150.9</v>
      </c>
      <c r="D31" s="37">
        <f t="shared" ref="D31" si="7">SUM(D32+D33)</f>
        <v>22732.5</v>
      </c>
      <c r="E31" s="35">
        <f t="shared" si="5"/>
        <v>67.697351963692242</v>
      </c>
      <c r="F31" s="35">
        <f t="shared" si="6"/>
        <v>83.726506303658425</v>
      </c>
      <c r="G31" s="37">
        <f t="shared" ref="G31" si="8">SUM(G32+G33)</f>
        <v>19918.199999999997</v>
      </c>
      <c r="H31" s="35">
        <f t="shared" si="4"/>
        <v>114.12928879115584</v>
      </c>
      <c r="I31" s="37">
        <f t="shared" ref="I31" si="9">SUM(I32+I33)</f>
        <v>5733.7999999999993</v>
      </c>
    </row>
    <row r="32" spans="1:9" x14ac:dyDescent="0.2">
      <c r="A32" s="3" t="s">
        <v>11</v>
      </c>
      <c r="B32" s="40">
        <v>18398.7</v>
      </c>
      <c r="C32" s="40">
        <v>13000</v>
      </c>
      <c r="D32" s="40">
        <v>13282</v>
      </c>
      <c r="E32" s="36">
        <f t="shared" si="5"/>
        <v>72.189882980862777</v>
      </c>
      <c r="F32" s="36">
        <f t="shared" si="6"/>
        <v>102.16923076923077</v>
      </c>
      <c r="G32" s="40">
        <v>9587.7999999999993</v>
      </c>
      <c r="H32" s="36">
        <f t="shared" si="4"/>
        <v>138.53021548217527</v>
      </c>
      <c r="I32" s="40">
        <v>3340.1</v>
      </c>
    </row>
    <row r="33" spans="1:9" ht="14.25" x14ac:dyDescent="0.2">
      <c r="A33" s="7" t="s">
        <v>105</v>
      </c>
      <c r="B33" s="37">
        <f t="shared" ref="B33:G33" si="10">SUM(B34:B35)</f>
        <v>15180.9</v>
      </c>
      <c r="C33" s="37">
        <f t="shared" ref="C33" si="11">SUM(C34:C35)</f>
        <v>14150.9</v>
      </c>
      <c r="D33" s="37">
        <f t="shared" si="10"/>
        <v>9450.5</v>
      </c>
      <c r="E33" s="35">
        <f t="shared" si="5"/>
        <v>62.252567370840993</v>
      </c>
      <c r="F33" s="35">
        <f t="shared" si="6"/>
        <v>66.783738136796956</v>
      </c>
      <c r="G33" s="37">
        <f t="shared" si="10"/>
        <v>10330.4</v>
      </c>
      <c r="H33" s="35">
        <f t="shared" si="4"/>
        <v>91.482420816231709</v>
      </c>
      <c r="I33" s="37">
        <f t="shared" ref="I33" si="12">SUM(I34:I35)</f>
        <v>2393.6999999999998</v>
      </c>
    </row>
    <row r="34" spans="1:9" x14ac:dyDescent="0.2">
      <c r="A34" s="3" t="s">
        <v>103</v>
      </c>
      <c r="B34" s="40">
        <v>9734.4</v>
      </c>
      <c r="C34" s="40">
        <v>9434.4</v>
      </c>
      <c r="D34" s="40">
        <v>5200.8999999999996</v>
      </c>
      <c r="E34" s="36">
        <f t="shared" si="5"/>
        <v>53.428048980933596</v>
      </c>
      <c r="F34" s="36">
        <f t="shared" si="6"/>
        <v>55.126982108030184</v>
      </c>
      <c r="G34" s="40">
        <v>6478.4</v>
      </c>
      <c r="H34" s="36">
        <f t="shared" si="4"/>
        <v>80.280624845640901</v>
      </c>
      <c r="I34" s="40">
        <v>1796.7</v>
      </c>
    </row>
    <row r="35" spans="1:9" x14ac:dyDescent="0.2">
      <c r="A35" s="3" t="s">
        <v>104</v>
      </c>
      <c r="B35" s="40">
        <v>5446.5</v>
      </c>
      <c r="C35" s="40">
        <v>4716.5</v>
      </c>
      <c r="D35" s="40">
        <v>4249.6000000000004</v>
      </c>
      <c r="E35" s="36">
        <f t="shared" si="5"/>
        <v>78.024419351877356</v>
      </c>
      <c r="F35" s="36">
        <f t="shared" si="6"/>
        <v>90.100710272447799</v>
      </c>
      <c r="G35" s="40">
        <v>3852</v>
      </c>
      <c r="H35" s="36">
        <f t="shared" si="4"/>
        <v>110.32191069574249</v>
      </c>
      <c r="I35" s="40">
        <v>597</v>
      </c>
    </row>
    <row r="36" spans="1:9" ht="14.25" x14ac:dyDescent="0.2">
      <c r="A36" s="5" t="s">
        <v>12</v>
      </c>
      <c r="B36" s="55">
        <f>SUM(B37,B39,B40)</f>
        <v>16750.2</v>
      </c>
      <c r="C36" s="55">
        <f>SUM(C37,C39,C40)</f>
        <v>15342.2</v>
      </c>
      <c r="D36" s="55">
        <f t="shared" ref="D36" si="13">SUM(D37,D39,D40)</f>
        <v>15694.9</v>
      </c>
      <c r="E36" s="35">
        <f t="shared" si="5"/>
        <v>93.699776719083943</v>
      </c>
      <c r="F36" s="35">
        <f t="shared" si="6"/>
        <v>102.29888803431059</v>
      </c>
      <c r="G36" s="55">
        <f>SUM(G37,G39,G40)</f>
        <v>12338.3</v>
      </c>
      <c r="H36" s="35">
        <f t="shared" si="4"/>
        <v>127.20472026130018</v>
      </c>
      <c r="I36" s="55">
        <f t="shared" ref="I36" si="14">SUM(I37,I39,I40)</f>
        <v>3046.4</v>
      </c>
    </row>
    <row r="37" spans="1:9" ht="24.75" customHeight="1" x14ac:dyDescent="0.2">
      <c r="A37" s="3" t="s">
        <v>13</v>
      </c>
      <c r="B37" s="40">
        <v>16685.2</v>
      </c>
      <c r="C37" s="40">
        <v>15285.2</v>
      </c>
      <c r="D37" s="40">
        <v>15504.9</v>
      </c>
      <c r="E37" s="36">
        <f t="shared" si="5"/>
        <v>92.926066214369612</v>
      </c>
      <c r="F37" s="36">
        <f t="shared" si="6"/>
        <v>101.43733807866433</v>
      </c>
      <c r="G37" s="40">
        <v>12294.5</v>
      </c>
      <c r="H37" s="36">
        <f t="shared" si="4"/>
        <v>126.11248932449467</v>
      </c>
      <c r="I37" s="40">
        <v>3046.4</v>
      </c>
    </row>
    <row r="38" spans="1:9" ht="12.75" hidden="1" customHeight="1" x14ac:dyDescent="0.2">
      <c r="A38" s="4" t="s">
        <v>91</v>
      </c>
      <c r="B38" s="40"/>
      <c r="C38" s="40"/>
      <c r="D38" s="40"/>
      <c r="E38" s="36"/>
      <c r="F38" s="36"/>
      <c r="G38" s="40"/>
      <c r="H38" s="36"/>
      <c r="I38" s="40"/>
    </row>
    <row r="39" spans="1:9" ht="27" customHeight="1" x14ac:dyDescent="0.2">
      <c r="A39" s="3" t="s">
        <v>14</v>
      </c>
      <c r="B39" s="40">
        <v>65</v>
      </c>
      <c r="C39" s="40">
        <v>57</v>
      </c>
      <c r="D39" s="40">
        <v>190</v>
      </c>
      <c r="E39" s="36">
        <f>$D:$D/$B:$B*100</f>
        <v>292.30769230769226</v>
      </c>
      <c r="F39" s="36">
        <f>$D:$D/$C:$C*100</f>
        <v>333.33333333333337</v>
      </c>
      <c r="G39" s="40">
        <v>15</v>
      </c>
      <c r="H39" s="36">
        <f>$D:$D/$G:$G*100</f>
        <v>1266.6666666666665</v>
      </c>
      <c r="I39" s="40">
        <v>0</v>
      </c>
    </row>
    <row r="40" spans="1:9" ht="72" customHeight="1" x14ac:dyDescent="0.2">
      <c r="A40" s="3" t="s">
        <v>139</v>
      </c>
      <c r="B40" s="40">
        <v>0</v>
      </c>
      <c r="C40" s="40">
        <v>0</v>
      </c>
      <c r="D40" s="40">
        <v>0</v>
      </c>
      <c r="E40" s="36">
        <v>0</v>
      </c>
      <c r="F40" s="36">
        <v>0</v>
      </c>
      <c r="G40" s="40">
        <v>28.8</v>
      </c>
      <c r="H40" s="36">
        <f>$D:$D/$G:$G*100</f>
        <v>0</v>
      </c>
      <c r="I40" s="40">
        <v>0</v>
      </c>
    </row>
    <row r="41" spans="1:9" ht="25.5" x14ac:dyDescent="0.2">
      <c r="A41" s="7" t="s">
        <v>15</v>
      </c>
      <c r="B41" s="55">
        <f>$42:$42+$43:$43</f>
        <v>0</v>
      </c>
      <c r="C41" s="55">
        <f>$42:$42+$43:$43</f>
        <v>0</v>
      </c>
      <c r="D41" s="55">
        <f>$42:$42+$43:$43</f>
        <v>0</v>
      </c>
      <c r="E41" s="35">
        <v>0</v>
      </c>
      <c r="F41" s="35">
        <v>0</v>
      </c>
      <c r="G41" s="55">
        <f>$42:$42+$43:$43</f>
        <v>0</v>
      </c>
      <c r="H41" s="35">
        <v>0</v>
      </c>
      <c r="I41" s="55">
        <f>$42:$42+$43:$43</f>
        <v>0</v>
      </c>
    </row>
    <row r="42" spans="1:9" ht="25.5" x14ac:dyDescent="0.2">
      <c r="A42" s="3" t="s">
        <v>16</v>
      </c>
      <c r="B42" s="40">
        <v>0</v>
      </c>
      <c r="C42" s="40">
        <v>0</v>
      </c>
      <c r="D42" s="40">
        <v>0</v>
      </c>
      <c r="E42" s="36">
        <v>0</v>
      </c>
      <c r="F42" s="36">
        <v>0</v>
      </c>
      <c r="G42" s="40">
        <v>0</v>
      </c>
      <c r="H42" s="36">
        <v>0</v>
      </c>
      <c r="I42" s="40">
        <v>0</v>
      </c>
    </row>
    <row r="43" spans="1:9" ht="25.5" x14ac:dyDescent="0.2">
      <c r="A43" s="3" t="s">
        <v>17</v>
      </c>
      <c r="B43" s="40">
        <v>0</v>
      </c>
      <c r="C43" s="40">
        <v>0</v>
      </c>
      <c r="D43" s="40">
        <v>0</v>
      </c>
      <c r="E43" s="36">
        <v>0</v>
      </c>
      <c r="F43" s="36">
        <v>0</v>
      </c>
      <c r="G43" s="40">
        <v>0</v>
      </c>
      <c r="H43" s="36">
        <v>0</v>
      </c>
      <c r="I43" s="40">
        <v>0</v>
      </c>
    </row>
    <row r="44" spans="1:9" ht="38.25" x14ac:dyDescent="0.2">
      <c r="A44" s="7" t="s">
        <v>18</v>
      </c>
      <c r="B44" s="55">
        <f>SUM(B45:B52)</f>
        <v>91708.900000000009</v>
      </c>
      <c r="C44" s="55">
        <f t="shared" ref="C44:I44" si="15">SUM(C45:C52)</f>
        <v>78028.7</v>
      </c>
      <c r="D44" s="55">
        <f t="shared" si="15"/>
        <v>93807</v>
      </c>
      <c r="E44" s="35">
        <f>$D:$D/$B:$B*100</f>
        <v>102.2877823199275</v>
      </c>
      <c r="F44" s="35">
        <f>$D:$D/$B:$B*100</f>
        <v>102.2877823199275</v>
      </c>
      <c r="G44" s="55">
        <f t="shared" si="15"/>
        <v>78123.900000000009</v>
      </c>
      <c r="H44" s="35">
        <f>$D:$D/$B:$B*100</f>
        <v>102.2877823199275</v>
      </c>
      <c r="I44" s="55">
        <f t="shared" si="15"/>
        <v>8134.4000000000005</v>
      </c>
    </row>
    <row r="45" spans="1:9" ht="51" x14ac:dyDescent="0.2">
      <c r="A45" s="4" t="s">
        <v>156</v>
      </c>
      <c r="B45" s="40">
        <v>0</v>
      </c>
      <c r="C45" s="40">
        <v>0</v>
      </c>
      <c r="D45" s="40">
        <v>160.9</v>
      </c>
      <c r="E45" s="36">
        <v>0</v>
      </c>
      <c r="F45" s="36">
        <v>0</v>
      </c>
      <c r="G45" s="40">
        <v>140</v>
      </c>
      <c r="H45" s="36">
        <v>0</v>
      </c>
      <c r="I45" s="40">
        <v>0</v>
      </c>
    </row>
    <row r="46" spans="1:9" ht="76.5" x14ac:dyDescent="0.2">
      <c r="A46" s="4" t="s">
        <v>85</v>
      </c>
      <c r="B46" s="40">
        <v>60238.8</v>
      </c>
      <c r="C46" s="40">
        <v>51875.6</v>
      </c>
      <c r="D46" s="40">
        <v>61060</v>
      </c>
      <c r="E46" s="36">
        <f>$D:$D/$B:$B*100</f>
        <v>101.36324096761555</v>
      </c>
      <c r="F46" s="36">
        <f>$D:$D/$C:$C*100</f>
        <v>117.70466269305801</v>
      </c>
      <c r="G46" s="40">
        <v>51388.5</v>
      </c>
      <c r="H46" s="36">
        <f>$D:$D/$G:$G*100</f>
        <v>118.82035864055187</v>
      </c>
      <c r="I46" s="40">
        <v>5407.6</v>
      </c>
    </row>
    <row r="47" spans="1:9" ht="38.25" x14ac:dyDescent="0.2">
      <c r="A47" s="3" t="s">
        <v>109</v>
      </c>
      <c r="B47" s="40">
        <v>20470</v>
      </c>
      <c r="C47" s="40">
        <v>16920.900000000001</v>
      </c>
      <c r="D47" s="40">
        <v>14572.8</v>
      </c>
      <c r="E47" s="36">
        <f>$D:$D/$B:$B*100</f>
        <v>71.191011235955045</v>
      </c>
      <c r="F47" s="36">
        <f>$D:$D/$C:$C*100</f>
        <v>86.123078559651063</v>
      </c>
      <c r="G47" s="40">
        <v>16912.099999999999</v>
      </c>
      <c r="H47" s="36">
        <f>$D:$D/$G:$G*100</f>
        <v>86.167891627887727</v>
      </c>
      <c r="I47" s="40">
        <v>1791.9</v>
      </c>
    </row>
    <row r="48" spans="1:9" ht="89.25" x14ac:dyDescent="0.2">
      <c r="A48" s="3" t="s">
        <v>149</v>
      </c>
      <c r="B48" s="40">
        <v>0</v>
      </c>
      <c r="C48" s="40">
        <v>0</v>
      </c>
      <c r="D48" s="40">
        <v>0</v>
      </c>
      <c r="E48" s="36">
        <v>0</v>
      </c>
      <c r="F48" s="36">
        <v>0</v>
      </c>
      <c r="G48" s="40">
        <v>0</v>
      </c>
      <c r="H48" s="36">
        <v>0</v>
      </c>
      <c r="I48" s="40">
        <v>0</v>
      </c>
    </row>
    <row r="49" spans="1:9" ht="19.5" customHeight="1" x14ac:dyDescent="0.2">
      <c r="A49" s="3" t="s">
        <v>19</v>
      </c>
      <c r="B49" s="40">
        <v>15</v>
      </c>
      <c r="C49" s="40">
        <v>15</v>
      </c>
      <c r="D49" s="40">
        <v>9.4</v>
      </c>
      <c r="E49" s="36">
        <f>$D:$D/$B:$B*100</f>
        <v>62.666666666666671</v>
      </c>
      <c r="F49" s="36">
        <f>$D:$D/$C:$C*100</f>
        <v>62.666666666666671</v>
      </c>
      <c r="G49" s="40">
        <v>14.9</v>
      </c>
      <c r="H49" s="36">
        <f>$D:$D/$G:$G*100</f>
        <v>63.087248322147651</v>
      </c>
      <c r="I49" s="40">
        <v>0</v>
      </c>
    </row>
    <row r="50" spans="1:9" ht="46.5" customHeight="1" x14ac:dyDescent="0.2">
      <c r="A50" s="4" t="s">
        <v>80</v>
      </c>
      <c r="B50" s="40">
        <v>8986.1</v>
      </c>
      <c r="C50" s="40">
        <v>7439.2</v>
      </c>
      <c r="D50" s="40">
        <v>13916.6</v>
      </c>
      <c r="E50" s="36">
        <f>$D:$D/$B:$B*100</f>
        <v>154.86807402543928</v>
      </c>
      <c r="F50" s="36">
        <f>$D:$D/$C:$C*100</f>
        <v>187.0711904505861</v>
      </c>
      <c r="G50" s="40">
        <v>8268.2000000000007</v>
      </c>
      <c r="H50" s="36">
        <f>$D:$D/$G:$G*100</f>
        <v>168.31474807092232</v>
      </c>
      <c r="I50" s="40">
        <v>644.20000000000005</v>
      </c>
    </row>
    <row r="51" spans="1:9" ht="119.25" customHeight="1" x14ac:dyDescent="0.2">
      <c r="A51" s="4" t="s">
        <v>150</v>
      </c>
      <c r="B51" s="40">
        <v>850</v>
      </c>
      <c r="C51" s="40">
        <v>737.2</v>
      </c>
      <c r="D51" s="40">
        <v>1544.2</v>
      </c>
      <c r="E51" s="36">
        <f>$D:$D/$B:$B*100</f>
        <v>181.6705882352941</v>
      </c>
      <c r="F51" s="36">
        <f>$D:$D/$C:$C*100</f>
        <v>209.46825827455234</v>
      </c>
      <c r="G51" s="40">
        <v>518.1</v>
      </c>
      <c r="H51" s="36">
        <f>$D:$D/$G:$G*100</f>
        <v>298.05056938814903</v>
      </c>
      <c r="I51" s="40">
        <v>83.1</v>
      </c>
    </row>
    <row r="52" spans="1:9" ht="120.75" customHeight="1" x14ac:dyDescent="0.2">
      <c r="A52" s="3" t="s">
        <v>151</v>
      </c>
      <c r="B52" s="40">
        <v>1149</v>
      </c>
      <c r="C52" s="40">
        <v>1040.8</v>
      </c>
      <c r="D52" s="40">
        <v>2543.1</v>
      </c>
      <c r="E52" s="36">
        <f>$D:$D/$B:$B*100</f>
        <v>221.33159268929501</v>
      </c>
      <c r="F52" s="36">
        <f>$D:$D/$C:$C*100</f>
        <v>244.34089162182934</v>
      </c>
      <c r="G52" s="40">
        <v>882.1</v>
      </c>
      <c r="H52" s="36">
        <f>$D:$D/$G:$G*100</f>
        <v>288.30064618523977</v>
      </c>
      <c r="I52" s="40">
        <v>207.6</v>
      </c>
    </row>
    <row r="53" spans="1:9" ht="25.5" x14ac:dyDescent="0.2">
      <c r="A53" s="54" t="s">
        <v>20</v>
      </c>
      <c r="B53" s="37">
        <v>9000</v>
      </c>
      <c r="C53" s="37">
        <v>8795</v>
      </c>
      <c r="D53" s="37">
        <v>5914.1</v>
      </c>
      <c r="E53" s="35">
        <f>$D:$D/$B:$B*100</f>
        <v>65.712222222222223</v>
      </c>
      <c r="F53" s="35">
        <f>$D:$D/$C:$C*100</f>
        <v>67.243888573052885</v>
      </c>
      <c r="G53" s="37">
        <v>9263.4</v>
      </c>
      <c r="H53" s="35">
        <f>$D:$D/$G:$G*100</f>
        <v>63.843729084353484</v>
      </c>
      <c r="I53" s="37">
        <v>1423.2</v>
      </c>
    </row>
    <row r="54" spans="1:9" ht="25.5" x14ac:dyDescent="0.2">
      <c r="A54" s="30" t="s">
        <v>86</v>
      </c>
      <c r="B54" s="37">
        <v>0</v>
      </c>
      <c r="C54" s="37">
        <v>0</v>
      </c>
      <c r="D54" s="37">
        <v>0</v>
      </c>
      <c r="E54" s="35">
        <v>0</v>
      </c>
      <c r="F54" s="35">
        <v>0</v>
      </c>
      <c r="G54" s="37">
        <v>0</v>
      </c>
      <c r="H54" s="35">
        <v>0</v>
      </c>
      <c r="I54" s="37">
        <v>0</v>
      </c>
    </row>
    <row r="55" spans="1:9" ht="51" x14ac:dyDescent="0.2">
      <c r="A55" s="30" t="s">
        <v>102</v>
      </c>
      <c r="B55" s="37">
        <v>476.9</v>
      </c>
      <c r="C55" s="37">
        <v>404.7</v>
      </c>
      <c r="D55" s="37">
        <v>453.5</v>
      </c>
      <c r="E55" s="35">
        <f>$D:$D/$B:$B*100</f>
        <v>95.093310966659686</v>
      </c>
      <c r="F55" s="35">
        <f>$D:$D/$C:$C*100</f>
        <v>112.05831480108723</v>
      </c>
      <c r="G55" s="37">
        <v>406.4</v>
      </c>
      <c r="H55" s="35">
        <f>$D:$D/$G:$G*100</f>
        <v>111.58956692913387</v>
      </c>
      <c r="I55" s="37">
        <v>77.8</v>
      </c>
    </row>
    <row r="56" spans="1:9" ht="25.5" x14ac:dyDescent="0.2">
      <c r="A56" s="30" t="s">
        <v>87</v>
      </c>
      <c r="B56" s="37">
        <v>330</v>
      </c>
      <c r="C56" s="37">
        <v>286</v>
      </c>
      <c r="D56" s="37">
        <v>1660</v>
      </c>
      <c r="E56" s="35">
        <f>$D:$D/$B:$B*100</f>
        <v>503.030303030303</v>
      </c>
      <c r="F56" s="35">
        <f>$D:$D/$C:$C*100</f>
        <v>580.41958041958037</v>
      </c>
      <c r="G56" s="37">
        <v>1539</v>
      </c>
      <c r="H56" s="35">
        <f>$D:$D/$G:$G*100</f>
        <v>107.8622482131254</v>
      </c>
      <c r="I56" s="37">
        <v>361.8</v>
      </c>
    </row>
    <row r="57" spans="1:9" ht="25.5" x14ac:dyDescent="0.2">
      <c r="A57" s="7" t="s">
        <v>21</v>
      </c>
      <c r="B57" s="55">
        <f>$58:$58+$60:$60+$62:$62</f>
        <v>7928.9</v>
      </c>
      <c r="C57" s="55">
        <f>SUM(C59,C62)</f>
        <v>6677</v>
      </c>
      <c r="D57" s="55">
        <f>SUM(D59,D62)</f>
        <v>22264.7</v>
      </c>
      <c r="E57" s="35">
        <f>$D:$D/$B:$B*100</f>
        <v>280.80439909697435</v>
      </c>
      <c r="F57" s="35">
        <f>$D:$D/$C:$C*100</f>
        <v>333.45364684738655</v>
      </c>
      <c r="G57" s="55">
        <f>SUM(G59,G62)</f>
        <v>25243.599999999999</v>
      </c>
      <c r="H57" s="35">
        <f>$D:$D/$G:$G*100</f>
        <v>88.199385190701804</v>
      </c>
      <c r="I57" s="55">
        <f>SUM(I59,I62)</f>
        <v>13453.400000000001</v>
      </c>
    </row>
    <row r="58" spans="1:9" ht="30" customHeight="1" x14ac:dyDescent="0.2">
      <c r="A58" s="3" t="s">
        <v>148</v>
      </c>
      <c r="B58" s="56">
        <v>0</v>
      </c>
      <c r="C58" s="56">
        <v>0</v>
      </c>
      <c r="D58" s="56">
        <v>0</v>
      </c>
      <c r="E58" s="36">
        <v>0</v>
      </c>
      <c r="F58" s="36">
        <v>0</v>
      </c>
      <c r="G58" s="56">
        <v>0</v>
      </c>
      <c r="H58" s="36">
        <v>0</v>
      </c>
      <c r="I58" s="56">
        <v>0</v>
      </c>
    </row>
    <row r="59" spans="1:9" ht="30" customHeight="1" x14ac:dyDescent="0.2">
      <c r="A59" s="3" t="s">
        <v>162</v>
      </c>
      <c r="B59" s="56">
        <f>SUM(B60:B61)</f>
        <v>5728.9</v>
      </c>
      <c r="C59" s="56">
        <f t="shared" ref="C59:D59" si="16">SUM(C60:C61)</f>
        <v>4772</v>
      </c>
      <c r="D59" s="56">
        <f t="shared" si="16"/>
        <v>20275</v>
      </c>
      <c r="E59" s="36">
        <f>$D:$D/$B:$B*100</f>
        <v>353.90738187086532</v>
      </c>
      <c r="F59" s="36">
        <f>$D:$D/$C:$C*100</f>
        <v>424.87426655490361</v>
      </c>
      <c r="G59" s="56">
        <f t="shared" ref="G59" si="17">SUM(G60:G61)</f>
        <v>22757.1</v>
      </c>
      <c r="H59" s="36">
        <f>$D:$D/$G:$G*100</f>
        <v>89.093074249355155</v>
      </c>
      <c r="I59" s="56">
        <f t="shared" ref="I59" si="18">SUM(I60:I61)</f>
        <v>13290.2</v>
      </c>
    </row>
    <row r="60" spans="1:9" ht="38.25" x14ac:dyDescent="0.2">
      <c r="A60" s="50" t="s">
        <v>22</v>
      </c>
      <c r="B60" s="57">
        <v>5728.9</v>
      </c>
      <c r="C60" s="57">
        <v>4772</v>
      </c>
      <c r="D60" s="57">
        <v>20208.400000000001</v>
      </c>
      <c r="E60" s="53">
        <f>$D:$D/$B:$B*100</f>
        <v>352.74485503325252</v>
      </c>
      <c r="F60" s="53">
        <f>$D:$D/$C:$C*100</f>
        <v>423.47862531433361</v>
      </c>
      <c r="G60" s="57">
        <v>22757.1</v>
      </c>
      <c r="H60" s="53">
        <f>$D:$D/$G:$G*100</f>
        <v>88.800418330982438</v>
      </c>
      <c r="I60" s="57">
        <v>13290.2</v>
      </c>
    </row>
    <row r="61" spans="1:9" ht="42" customHeight="1" x14ac:dyDescent="0.2">
      <c r="A61" s="50" t="s">
        <v>161</v>
      </c>
      <c r="B61" s="57">
        <v>0</v>
      </c>
      <c r="C61" s="57">
        <v>0</v>
      </c>
      <c r="D61" s="57">
        <v>66.599999999999994</v>
      </c>
      <c r="E61" s="53">
        <v>0</v>
      </c>
      <c r="F61" s="53">
        <v>0</v>
      </c>
      <c r="G61" s="57">
        <v>0</v>
      </c>
      <c r="H61" s="53">
        <v>0</v>
      </c>
      <c r="I61" s="57">
        <v>0</v>
      </c>
    </row>
    <row r="62" spans="1:9" ht="14.25" customHeight="1" x14ac:dyDescent="0.2">
      <c r="A62" s="3" t="s">
        <v>23</v>
      </c>
      <c r="B62" s="40">
        <v>2200</v>
      </c>
      <c r="C62" s="40">
        <v>1905</v>
      </c>
      <c r="D62" s="40">
        <v>1989.7</v>
      </c>
      <c r="E62" s="36">
        <f>$D:$D/$B:$B*100</f>
        <v>90.440909090909088</v>
      </c>
      <c r="F62" s="36">
        <f>$D:$D/$C:$C*100</f>
        <v>104.44619422572178</v>
      </c>
      <c r="G62" s="40">
        <v>2486.5</v>
      </c>
      <c r="H62" s="36">
        <f>$D:$D/$G:$G*100</f>
        <v>80.020108586366376</v>
      </c>
      <c r="I62" s="40">
        <v>163.19999999999999</v>
      </c>
    </row>
    <row r="63" spans="1:9" ht="14.25" x14ac:dyDescent="0.2">
      <c r="A63" s="54" t="s">
        <v>24</v>
      </c>
      <c r="B63" s="55">
        <f>SUM(B64:B88)</f>
        <v>2102.3000000000002</v>
      </c>
      <c r="C63" s="55">
        <f>SUM(C64:C88)</f>
        <v>2034.2</v>
      </c>
      <c r="D63" s="55">
        <f>SUM(D64:D88)</f>
        <v>3414.3</v>
      </c>
      <c r="E63" s="35">
        <f>$D:$D/$B:$B*100</f>
        <v>162.40783903343956</v>
      </c>
      <c r="F63" s="35">
        <f>$D:$D/$C:$C*100</f>
        <v>167.84485301346967</v>
      </c>
      <c r="G63" s="55">
        <f>SUM(G64:G88)</f>
        <v>2472.6999999999998</v>
      </c>
      <c r="H63" s="35">
        <f>$D:$D/$G:$G*100</f>
        <v>138.07983176285035</v>
      </c>
      <c r="I63" s="55">
        <f>SUM(I64:I88)</f>
        <v>245.5</v>
      </c>
    </row>
    <row r="64" spans="1:9" ht="63.75" x14ac:dyDescent="0.2">
      <c r="A64" s="3" t="s">
        <v>124</v>
      </c>
      <c r="B64" s="56">
        <v>34.799999999999997</v>
      </c>
      <c r="C64" s="56">
        <v>29.7</v>
      </c>
      <c r="D64" s="56">
        <v>53.1</v>
      </c>
      <c r="E64" s="36">
        <f>$D:$D/$B:$B*100</f>
        <v>152.58620689655174</v>
      </c>
      <c r="F64" s="36">
        <f>$D:$D/$C:$C*100</f>
        <v>178.78787878787881</v>
      </c>
      <c r="G64" s="56">
        <v>40.4</v>
      </c>
      <c r="H64" s="36">
        <f>$D:$D/$G:$G*100</f>
        <v>131.43564356435644</v>
      </c>
      <c r="I64" s="56">
        <v>3.6</v>
      </c>
    </row>
    <row r="65" spans="1:9" ht="107.25" customHeight="1" x14ac:dyDescent="0.2">
      <c r="A65" s="3" t="s">
        <v>114</v>
      </c>
      <c r="B65" s="40">
        <v>265</v>
      </c>
      <c r="C65" s="40">
        <v>265</v>
      </c>
      <c r="D65" s="40">
        <v>298.2</v>
      </c>
      <c r="E65" s="36">
        <f>$D:$D/$B:$B*100</f>
        <v>112.52830188679246</v>
      </c>
      <c r="F65" s="36">
        <f>$D:$D/$C:$C*100</f>
        <v>112.52830188679246</v>
      </c>
      <c r="G65" s="40">
        <v>266.5</v>
      </c>
      <c r="H65" s="36">
        <f>$D:$D/$G:$G*100</f>
        <v>111.89493433395872</v>
      </c>
      <c r="I65" s="40">
        <v>44</v>
      </c>
    </row>
    <row r="66" spans="1:9" ht="87" customHeight="1" x14ac:dyDescent="0.2">
      <c r="A66" s="3" t="s">
        <v>130</v>
      </c>
      <c r="B66" s="40">
        <v>3</v>
      </c>
      <c r="C66" s="40">
        <v>2.5</v>
      </c>
      <c r="D66" s="40">
        <v>107.5</v>
      </c>
      <c r="E66" s="36">
        <f>$D:$D/$B:$B*100</f>
        <v>3583.3333333333335</v>
      </c>
      <c r="F66" s="36">
        <f>$D:$D/$C:$C*100</f>
        <v>4300</v>
      </c>
      <c r="G66" s="40">
        <v>55.5</v>
      </c>
      <c r="H66" s="36">
        <f>$D:$D/$G:$G*100</f>
        <v>193.69369369369369</v>
      </c>
      <c r="I66" s="40">
        <v>23.2</v>
      </c>
    </row>
    <row r="67" spans="1:9" ht="94.5" customHeight="1" x14ac:dyDescent="0.2">
      <c r="A67" s="3" t="s">
        <v>129</v>
      </c>
      <c r="B67" s="40">
        <v>0</v>
      </c>
      <c r="C67" s="40">
        <v>0</v>
      </c>
      <c r="D67" s="40">
        <v>9.8000000000000007</v>
      </c>
      <c r="E67" s="36">
        <v>0</v>
      </c>
      <c r="F67" s="36">
        <v>0</v>
      </c>
      <c r="G67" s="40">
        <v>267.5</v>
      </c>
      <c r="H67" s="36">
        <v>0</v>
      </c>
      <c r="I67" s="40">
        <v>0</v>
      </c>
    </row>
    <row r="68" spans="1:9" ht="94.5" customHeight="1" x14ac:dyDescent="0.2">
      <c r="A68" s="4" t="s">
        <v>142</v>
      </c>
      <c r="B68" s="40">
        <v>0</v>
      </c>
      <c r="C68" s="40">
        <v>0</v>
      </c>
      <c r="D68" s="40">
        <v>0</v>
      </c>
      <c r="E68" s="36">
        <v>0</v>
      </c>
      <c r="F68" s="36">
        <v>0</v>
      </c>
      <c r="G68" s="40">
        <v>0</v>
      </c>
      <c r="H68" s="36">
        <v>0</v>
      </c>
      <c r="I68" s="40">
        <v>0</v>
      </c>
    </row>
    <row r="69" spans="1:9" ht="85.5" customHeight="1" x14ac:dyDescent="0.2">
      <c r="A69" s="4" t="s">
        <v>127</v>
      </c>
      <c r="B69" s="40">
        <v>0</v>
      </c>
      <c r="C69" s="40">
        <v>0</v>
      </c>
      <c r="D69" s="40">
        <v>0</v>
      </c>
      <c r="E69" s="36">
        <v>0</v>
      </c>
      <c r="F69" s="36">
        <v>0</v>
      </c>
      <c r="G69" s="40">
        <v>0</v>
      </c>
      <c r="H69" s="36">
        <v>0</v>
      </c>
      <c r="I69" s="40">
        <v>0</v>
      </c>
    </row>
    <row r="70" spans="1:9" ht="84.75" customHeight="1" x14ac:dyDescent="0.2">
      <c r="A70" s="4" t="s">
        <v>143</v>
      </c>
      <c r="B70" s="40">
        <v>0</v>
      </c>
      <c r="C70" s="40">
        <v>0</v>
      </c>
      <c r="D70" s="40">
        <v>0</v>
      </c>
      <c r="E70" s="36">
        <v>0</v>
      </c>
      <c r="F70" s="36">
        <v>0</v>
      </c>
      <c r="G70" s="40">
        <v>0</v>
      </c>
      <c r="H70" s="36">
        <v>0</v>
      </c>
      <c r="I70" s="40">
        <v>0</v>
      </c>
    </row>
    <row r="71" spans="1:9" ht="106.5" customHeight="1" x14ac:dyDescent="0.2">
      <c r="A71" s="4" t="s">
        <v>115</v>
      </c>
      <c r="B71" s="40">
        <v>240</v>
      </c>
      <c r="C71" s="40">
        <v>240</v>
      </c>
      <c r="D71" s="40">
        <v>246.3</v>
      </c>
      <c r="E71" s="36">
        <f>$D:$D/$B:$B*100</f>
        <v>102.62500000000001</v>
      </c>
      <c r="F71" s="36">
        <f>$D:$D/$C:$C*100</f>
        <v>102.62500000000001</v>
      </c>
      <c r="G71" s="40">
        <v>131.6</v>
      </c>
      <c r="H71" s="36">
        <f>$D:$D/$G:$G*100</f>
        <v>187.15805471124622</v>
      </c>
      <c r="I71" s="40">
        <v>29.1</v>
      </c>
    </row>
    <row r="72" spans="1:9" ht="118.5" customHeight="1" x14ac:dyDescent="0.2">
      <c r="A72" s="3" t="s">
        <v>116</v>
      </c>
      <c r="B72" s="40">
        <v>5</v>
      </c>
      <c r="C72" s="40">
        <v>4</v>
      </c>
      <c r="D72" s="40">
        <v>10</v>
      </c>
      <c r="E72" s="36">
        <f>$D:$D/$B:$B*100</f>
        <v>200</v>
      </c>
      <c r="F72" s="36">
        <f>$D:$D/$C:$C*100</f>
        <v>250</v>
      </c>
      <c r="G72" s="40">
        <v>1.7</v>
      </c>
      <c r="H72" s="36">
        <f>$D:$D/$G:$G*100</f>
        <v>588.23529411764707</v>
      </c>
      <c r="I72" s="40">
        <v>0.7</v>
      </c>
    </row>
    <row r="73" spans="1:9" ht="96" customHeight="1" x14ac:dyDescent="0.2">
      <c r="A73" s="3" t="s">
        <v>140</v>
      </c>
      <c r="B73" s="40">
        <v>0</v>
      </c>
      <c r="C73" s="40">
        <v>0</v>
      </c>
      <c r="D73" s="40">
        <v>0</v>
      </c>
      <c r="E73" s="36">
        <v>0</v>
      </c>
      <c r="F73" s="36">
        <v>0</v>
      </c>
      <c r="G73" s="40">
        <v>0</v>
      </c>
      <c r="H73" s="36">
        <v>0</v>
      </c>
      <c r="I73" s="40">
        <v>0</v>
      </c>
    </row>
    <row r="74" spans="1:9" ht="97.5" customHeight="1" x14ac:dyDescent="0.2">
      <c r="A74" s="3" t="s">
        <v>128</v>
      </c>
      <c r="B74" s="40">
        <v>0</v>
      </c>
      <c r="C74" s="40">
        <v>0</v>
      </c>
      <c r="D74" s="40">
        <v>6.9</v>
      </c>
      <c r="E74" s="36">
        <v>0</v>
      </c>
      <c r="F74" s="36">
        <v>0</v>
      </c>
      <c r="G74" s="40">
        <v>10.5</v>
      </c>
      <c r="H74" s="36">
        <f>$D:$D/$G:$G*100</f>
        <v>65.714285714285708</v>
      </c>
      <c r="I74" s="40">
        <v>0.3</v>
      </c>
    </row>
    <row r="75" spans="1:9" ht="114.75" customHeight="1" x14ac:dyDescent="0.2">
      <c r="A75" s="3" t="s">
        <v>144</v>
      </c>
      <c r="B75" s="40">
        <v>0</v>
      </c>
      <c r="C75" s="40">
        <v>0</v>
      </c>
      <c r="D75" s="40">
        <v>0</v>
      </c>
      <c r="E75" s="36">
        <v>0</v>
      </c>
      <c r="F75" s="36">
        <v>0</v>
      </c>
      <c r="G75" s="40">
        <v>0</v>
      </c>
      <c r="H75" s="36">
        <v>0</v>
      </c>
      <c r="I75" s="40">
        <v>0</v>
      </c>
    </row>
    <row r="76" spans="1:9" ht="90" customHeight="1" x14ac:dyDescent="0.2">
      <c r="A76" s="3" t="s">
        <v>131</v>
      </c>
      <c r="B76" s="40">
        <v>160</v>
      </c>
      <c r="C76" s="40">
        <v>155</v>
      </c>
      <c r="D76" s="40">
        <v>198.2</v>
      </c>
      <c r="E76" s="36">
        <f>$D:$D/$B:$B*100</f>
        <v>123.875</v>
      </c>
      <c r="F76" s="36">
        <f>$D:$D/$C:$C*100</f>
        <v>127.87096774193547</v>
      </c>
      <c r="G76" s="40">
        <v>131</v>
      </c>
      <c r="H76" s="36">
        <f>$D:$D/$G:$G*100</f>
        <v>151.29770992366412</v>
      </c>
      <c r="I76" s="40">
        <v>104.6</v>
      </c>
    </row>
    <row r="77" spans="1:9" ht="91.5" customHeight="1" x14ac:dyDescent="0.2">
      <c r="A77" s="3" t="s">
        <v>117</v>
      </c>
      <c r="B77" s="40">
        <v>520</v>
      </c>
      <c r="C77" s="40">
        <v>482</v>
      </c>
      <c r="D77" s="40">
        <v>1077.4000000000001</v>
      </c>
      <c r="E77" s="36">
        <f>$D:$D/$B:$B*100</f>
        <v>207.19230769230771</v>
      </c>
      <c r="F77" s="36">
        <f>$D:$D/$C:$C*100</f>
        <v>223.52697095435684</v>
      </c>
      <c r="G77" s="40">
        <v>972.3</v>
      </c>
      <c r="H77" s="36">
        <f>$D:$D/$G:$G*100</f>
        <v>110.80942096060889</v>
      </c>
      <c r="I77" s="40">
        <v>28.5</v>
      </c>
    </row>
    <row r="78" spans="1:9" ht="61.5" customHeight="1" x14ac:dyDescent="0.2">
      <c r="A78" s="3" t="s">
        <v>118</v>
      </c>
      <c r="B78" s="40">
        <v>100</v>
      </c>
      <c r="C78" s="40">
        <v>95</v>
      </c>
      <c r="D78" s="40">
        <v>496.9</v>
      </c>
      <c r="E78" s="36">
        <f>$D:$D/$B:$B*100</f>
        <v>496.89999999999992</v>
      </c>
      <c r="F78" s="36">
        <f>$D:$D/$C:$C*100</f>
        <v>523.05263157894728</v>
      </c>
      <c r="G78" s="40">
        <v>99.4</v>
      </c>
      <c r="H78" s="36">
        <f>$D:$D/$G:$G*100</f>
        <v>499.89939637826961</v>
      </c>
      <c r="I78" s="40">
        <v>11</v>
      </c>
    </row>
    <row r="79" spans="1:9" ht="85.5" customHeight="1" x14ac:dyDescent="0.2">
      <c r="A79" s="3" t="s">
        <v>154</v>
      </c>
      <c r="B79" s="40">
        <v>700</v>
      </c>
      <c r="C79" s="40">
        <v>700</v>
      </c>
      <c r="D79" s="40">
        <v>785.8</v>
      </c>
      <c r="E79" s="36">
        <f>$D:$D/$B:$B*100</f>
        <v>112.25714285714285</v>
      </c>
      <c r="F79" s="36">
        <f>$D:$D/$C:$C*100</f>
        <v>112.25714285714285</v>
      </c>
      <c r="G79" s="40">
        <v>98.1</v>
      </c>
      <c r="H79" s="36">
        <f>$D:$D/$G:$G*100</f>
        <v>801.01936799184512</v>
      </c>
      <c r="I79" s="40">
        <v>0</v>
      </c>
    </row>
    <row r="80" spans="1:9" ht="95.25" customHeight="1" x14ac:dyDescent="0.2">
      <c r="A80" s="3" t="s">
        <v>155</v>
      </c>
      <c r="B80" s="40">
        <v>0</v>
      </c>
      <c r="C80" s="40">
        <v>0</v>
      </c>
      <c r="D80" s="40">
        <v>0</v>
      </c>
      <c r="E80" s="36">
        <v>0</v>
      </c>
      <c r="F80" s="36">
        <v>0</v>
      </c>
      <c r="G80" s="40">
        <v>278.7</v>
      </c>
      <c r="H80" s="36">
        <v>0</v>
      </c>
      <c r="I80" s="40">
        <v>0</v>
      </c>
    </row>
    <row r="81" spans="1:12" ht="54" customHeight="1" x14ac:dyDescent="0.2">
      <c r="A81" s="3" t="s">
        <v>122</v>
      </c>
      <c r="B81" s="40">
        <v>0</v>
      </c>
      <c r="C81" s="40">
        <v>0</v>
      </c>
      <c r="D81" s="40">
        <v>0</v>
      </c>
      <c r="E81" s="36">
        <v>0</v>
      </c>
      <c r="F81" s="36">
        <v>0</v>
      </c>
      <c r="G81" s="40">
        <v>0</v>
      </c>
      <c r="H81" s="36">
        <v>0</v>
      </c>
      <c r="I81" s="40">
        <v>0</v>
      </c>
    </row>
    <row r="82" spans="1:12" ht="80.25" customHeight="1" x14ac:dyDescent="0.2">
      <c r="A82" s="3" t="s">
        <v>123</v>
      </c>
      <c r="B82" s="40">
        <v>61</v>
      </c>
      <c r="C82" s="40">
        <v>50</v>
      </c>
      <c r="D82" s="40">
        <v>38.200000000000003</v>
      </c>
      <c r="E82" s="36">
        <f>$D:$D/$B:$B*100</f>
        <v>62.622950819672141</v>
      </c>
      <c r="F82" s="36">
        <f>$D:$D/$C:$C*100</f>
        <v>76.400000000000006</v>
      </c>
      <c r="G82" s="40">
        <v>13.6</v>
      </c>
      <c r="H82" s="36">
        <f>$D:$D/$G:$G*100</f>
        <v>280.88235294117652</v>
      </c>
      <c r="I82" s="40">
        <v>0</v>
      </c>
    </row>
    <row r="83" spans="1:12" ht="60" customHeight="1" x14ac:dyDescent="0.2">
      <c r="A83" s="3" t="s">
        <v>158</v>
      </c>
      <c r="B83" s="40">
        <v>0</v>
      </c>
      <c r="C83" s="40">
        <v>0</v>
      </c>
      <c r="D83" s="40">
        <v>14</v>
      </c>
      <c r="E83" s="36">
        <v>0</v>
      </c>
      <c r="F83" s="36">
        <v>0</v>
      </c>
      <c r="G83" s="40">
        <v>0</v>
      </c>
      <c r="H83" s="36">
        <v>0</v>
      </c>
      <c r="I83" s="40">
        <v>0</v>
      </c>
    </row>
    <row r="84" spans="1:12" ht="58.5" customHeight="1" x14ac:dyDescent="0.2">
      <c r="A84" s="3" t="s">
        <v>119</v>
      </c>
      <c r="B84" s="40">
        <v>13.5</v>
      </c>
      <c r="C84" s="40">
        <v>11</v>
      </c>
      <c r="D84" s="40">
        <v>3</v>
      </c>
      <c r="E84" s="36">
        <f>$D:$D/$B:$B*100</f>
        <v>22.222222222222221</v>
      </c>
      <c r="F84" s="36">
        <f>$D:$D/$C:$C*100</f>
        <v>27.27272727272727</v>
      </c>
      <c r="G84" s="40">
        <v>0</v>
      </c>
      <c r="H84" s="36">
        <v>0</v>
      </c>
      <c r="I84" s="40">
        <v>0</v>
      </c>
    </row>
    <row r="85" spans="1:12" ht="81" customHeight="1" x14ac:dyDescent="0.2">
      <c r="A85" s="3" t="s">
        <v>121</v>
      </c>
      <c r="B85" s="40">
        <v>0</v>
      </c>
      <c r="C85" s="40">
        <v>0</v>
      </c>
      <c r="D85" s="40">
        <v>4.5</v>
      </c>
      <c r="E85" s="36">
        <v>0</v>
      </c>
      <c r="F85" s="36">
        <v>0</v>
      </c>
      <c r="G85" s="40">
        <v>105.4</v>
      </c>
      <c r="H85" s="36">
        <f>$D:$D/$G:$G*100</f>
        <v>4.269449715370019</v>
      </c>
      <c r="I85" s="40">
        <v>0.5</v>
      </c>
    </row>
    <row r="86" spans="1:12" ht="86.25" customHeight="1" x14ac:dyDescent="0.2">
      <c r="A86" s="3" t="s">
        <v>120</v>
      </c>
      <c r="B86" s="40">
        <v>0</v>
      </c>
      <c r="C86" s="40">
        <v>0</v>
      </c>
      <c r="D86" s="40">
        <v>0.1</v>
      </c>
      <c r="E86" s="36">
        <v>0</v>
      </c>
      <c r="F86" s="36">
        <v>0</v>
      </c>
      <c r="G86" s="40">
        <v>0.5</v>
      </c>
      <c r="H86" s="36">
        <v>0</v>
      </c>
      <c r="I86" s="40">
        <v>0</v>
      </c>
      <c r="L86" s="22"/>
    </row>
    <row r="87" spans="1:12" ht="105.75" customHeight="1" x14ac:dyDescent="0.2">
      <c r="A87" s="3" t="s">
        <v>126</v>
      </c>
      <c r="B87" s="40">
        <v>0</v>
      </c>
      <c r="C87" s="40">
        <v>0</v>
      </c>
      <c r="D87" s="40">
        <v>64.400000000000006</v>
      </c>
      <c r="E87" s="36">
        <v>0</v>
      </c>
      <c r="F87" s="36">
        <v>0</v>
      </c>
      <c r="G87" s="40">
        <v>0</v>
      </c>
      <c r="H87" s="36">
        <v>0</v>
      </c>
      <c r="I87" s="40">
        <v>0</v>
      </c>
      <c r="L87" s="22"/>
    </row>
    <row r="88" spans="1:12" ht="71.25" customHeight="1" x14ac:dyDescent="0.2">
      <c r="A88" s="3" t="s">
        <v>125</v>
      </c>
      <c r="B88" s="40">
        <v>0</v>
      </c>
      <c r="C88" s="40">
        <v>0</v>
      </c>
      <c r="D88" s="40">
        <v>0</v>
      </c>
      <c r="E88" s="36">
        <v>0</v>
      </c>
      <c r="F88" s="36">
        <v>0</v>
      </c>
      <c r="G88" s="40">
        <v>0</v>
      </c>
      <c r="H88" s="36">
        <v>0</v>
      </c>
      <c r="I88" s="40">
        <v>0</v>
      </c>
      <c r="L88" s="22"/>
    </row>
    <row r="89" spans="1:12" ht="17.25" customHeight="1" x14ac:dyDescent="0.2">
      <c r="A89" s="5" t="s">
        <v>25</v>
      </c>
      <c r="B89" s="37">
        <f>SUM(B90:B92)</f>
        <v>737.2</v>
      </c>
      <c r="C89" s="37">
        <f>SUM(C90:C92)</f>
        <v>737.2</v>
      </c>
      <c r="D89" s="37">
        <f>SUM(D90:D92)</f>
        <v>697.90000000000009</v>
      </c>
      <c r="E89" s="35">
        <f>$D:$D/$B:$B*100</f>
        <v>94.669017905588731</v>
      </c>
      <c r="F89" s="35">
        <f>$D:$D/$C:$C*100</f>
        <v>94.669017905588731</v>
      </c>
      <c r="G89" s="37">
        <f>SUM(G91:G92)</f>
        <v>-19.8</v>
      </c>
      <c r="H89" s="35">
        <f>$D:$D/$G:$G*100</f>
        <v>-3524.7474747474748</v>
      </c>
      <c r="I89" s="37">
        <f>SUM(I90:I92)</f>
        <v>0</v>
      </c>
    </row>
    <row r="90" spans="1:12" ht="29.25" customHeight="1" x14ac:dyDescent="0.2">
      <c r="A90" s="10" t="s">
        <v>167</v>
      </c>
      <c r="B90" s="40">
        <v>0</v>
      </c>
      <c r="C90" s="40">
        <v>0</v>
      </c>
      <c r="D90" s="40">
        <v>0</v>
      </c>
      <c r="E90" s="36">
        <v>0</v>
      </c>
      <c r="F90" s="36">
        <v>0</v>
      </c>
      <c r="G90" s="40">
        <v>0</v>
      </c>
      <c r="H90" s="36">
        <v>0</v>
      </c>
      <c r="I90" s="40">
        <v>0</v>
      </c>
    </row>
    <row r="91" spans="1:12" ht="28.5" customHeight="1" x14ac:dyDescent="0.2">
      <c r="A91" s="10" t="s">
        <v>163</v>
      </c>
      <c r="B91" s="40">
        <v>0</v>
      </c>
      <c r="C91" s="40">
        <v>0</v>
      </c>
      <c r="D91" s="40">
        <v>-39.299999999999997</v>
      </c>
      <c r="E91" s="36">
        <v>0</v>
      </c>
      <c r="F91" s="36">
        <v>0</v>
      </c>
      <c r="G91" s="40">
        <v>-19.8</v>
      </c>
      <c r="H91" s="36">
        <f>$D:$D/$G:$G*100</f>
        <v>198.48484848484847</v>
      </c>
      <c r="I91" s="40">
        <v>0</v>
      </c>
    </row>
    <row r="92" spans="1:12" ht="17.25" customHeight="1" x14ac:dyDescent="0.2">
      <c r="A92" s="51" t="s">
        <v>164</v>
      </c>
      <c r="B92" s="37">
        <f>SUM(B93:B94)</f>
        <v>737.2</v>
      </c>
      <c r="C92" s="37">
        <f t="shared" ref="C92:D92" si="19">SUM(C93:C94)</f>
        <v>737.2</v>
      </c>
      <c r="D92" s="37">
        <f t="shared" si="19"/>
        <v>737.2</v>
      </c>
      <c r="E92" s="35">
        <f t="shared" ref="E92:E102" si="20">$D:$D/$B:$B*100</f>
        <v>100</v>
      </c>
      <c r="F92" s="35">
        <f t="shared" ref="F92:F101" si="21">$D:$D/$C:$C*100</f>
        <v>100</v>
      </c>
      <c r="G92" s="37">
        <f>SUM(G93:G94)</f>
        <v>0</v>
      </c>
      <c r="H92" s="35">
        <v>0</v>
      </c>
      <c r="I92" s="37">
        <f>SUM(I93:I94)</f>
        <v>0</v>
      </c>
    </row>
    <row r="93" spans="1:12" ht="42" customHeight="1" x14ac:dyDescent="0.2">
      <c r="A93" s="52" t="s">
        <v>165</v>
      </c>
      <c r="B93" s="40">
        <v>438.2</v>
      </c>
      <c r="C93" s="40">
        <v>438.2</v>
      </c>
      <c r="D93" s="40">
        <v>438.2</v>
      </c>
      <c r="E93" s="36">
        <f t="shared" si="20"/>
        <v>100</v>
      </c>
      <c r="F93" s="36">
        <f t="shared" si="21"/>
        <v>100</v>
      </c>
      <c r="G93" s="40">
        <v>0</v>
      </c>
      <c r="H93" s="36">
        <v>0</v>
      </c>
      <c r="I93" s="40">
        <v>0</v>
      </c>
    </row>
    <row r="94" spans="1:12" ht="35.25" customHeight="1" x14ac:dyDescent="0.2">
      <c r="A94" s="52" t="s">
        <v>166</v>
      </c>
      <c r="B94" s="40">
        <v>299</v>
      </c>
      <c r="C94" s="40">
        <v>299</v>
      </c>
      <c r="D94" s="40">
        <v>299</v>
      </c>
      <c r="E94" s="36">
        <f t="shared" si="20"/>
        <v>100</v>
      </c>
      <c r="F94" s="36">
        <f t="shared" si="21"/>
        <v>100</v>
      </c>
      <c r="G94" s="40">
        <v>0</v>
      </c>
      <c r="H94" s="36">
        <v>0</v>
      </c>
      <c r="I94" s="40">
        <v>0</v>
      </c>
    </row>
    <row r="95" spans="1:12" ht="14.25" x14ac:dyDescent="0.2">
      <c r="A95" s="7" t="s">
        <v>26</v>
      </c>
      <c r="B95" s="55">
        <f>B89+B63+B57+B53+B44+B41+B36+B31+B23+B7+B54+B55+B56+B18</f>
        <v>892928.10000000009</v>
      </c>
      <c r="C95" s="55">
        <f>C89+C63+C57+C53+C44+C41+C36+C31+C23+C7+C54+C55+C56+C18</f>
        <v>753621.79999999993</v>
      </c>
      <c r="D95" s="55">
        <f>D89+D63+D57+D53+D44+D41+D36+D31+D23+D7+D54+D55+D56+D18</f>
        <v>802094.20000000007</v>
      </c>
      <c r="E95" s="35">
        <f t="shared" si="20"/>
        <v>89.827411635942468</v>
      </c>
      <c r="F95" s="35">
        <f t="shared" si="21"/>
        <v>106.43192646497224</v>
      </c>
      <c r="G95" s="55">
        <f>G89+G63+G57+G53+G44+G41+G36+G31+G23+G7+G54+G55+G56+G18</f>
        <v>662749.50000000012</v>
      </c>
      <c r="H95" s="35">
        <f t="shared" ref="H95:H101" si="22">$D:$D/$G:$G*100</f>
        <v>121.02524407789066</v>
      </c>
      <c r="I95" s="55">
        <f>I89+I63+I57+I53+I44+I41+I36+I31+I23+I7+I54+I55+I56+I18</f>
        <v>123680.20000000001</v>
      </c>
    </row>
    <row r="96" spans="1:12" ht="14.25" x14ac:dyDescent="0.2">
      <c r="A96" s="7" t="s">
        <v>27</v>
      </c>
      <c r="B96" s="55">
        <f>B97+B102+B103+B105+B106</f>
        <v>3300348.0999999996</v>
      </c>
      <c r="C96" s="55">
        <f>C97+C102+C103+C105+C106</f>
        <v>2328984.1</v>
      </c>
      <c r="D96" s="55">
        <f>D97+D102+D103+D104+D105+D106</f>
        <v>2132367.1999999997</v>
      </c>
      <c r="E96" s="35">
        <f t="shared" si="20"/>
        <v>64.610372463438026</v>
      </c>
      <c r="F96" s="35">
        <f t="shared" si="21"/>
        <v>91.557825577254889</v>
      </c>
      <c r="G96" s="55">
        <f>G97+G102+G103+G105+G106</f>
        <v>2764035.9</v>
      </c>
      <c r="H96" s="35">
        <f t="shared" si="22"/>
        <v>77.146870632179557</v>
      </c>
      <c r="I96" s="55">
        <f>I97+I102+I103+I104+I105+I106</f>
        <v>358761.60000000003</v>
      </c>
    </row>
    <row r="97" spans="1:9" ht="25.5" x14ac:dyDescent="0.2">
      <c r="A97" s="7" t="s">
        <v>28</v>
      </c>
      <c r="B97" s="55">
        <f>SUM(B98:B101)</f>
        <v>3247453.5999999996</v>
      </c>
      <c r="C97" s="55">
        <f>SUM(C98:C101)</f>
        <v>2338082.2000000002</v>
      </c>
      <c r="D97" s="55">
        <f>SUM(D98:D101)</f>
        <v>2141489.0999999996</v>
      </c>
      <c r="E97" s="35">
        <f t="shared" si="20"/>
        <v>65.94363965662204</v>
      </c>
      <c r="F97" s="35">
        <f t="shared" si="21"/>
        <v>91.59169425266569</v>
      </c>
      <c r="G97" s="55">
        <f>$98:$98+$99:$99+$100:$100+G101</f>
        <v>2780852.3</v>
      </c>
      <c r="H97" s="35">
        <f t="shared" si="22"/>
        <v>77.008372576997346</v>
      </c>
      <c r="I97" s="55">
        <f>SUM(I98:I101)</f>
        <v>358771.4</v>
      </c>
    </row>
    <row r="98" spans="1:9" x14ac:dyDescent="0.2">
      <c r="A98" s="3" t="s">
        <v>29</v>
      </c>
      <c r="B98" s="40">
        <v>712733.7</v>
      </c>
      <c r="C98" s="40">
        <v>403657.2</v>
      </c>
      <c r="D98" s="40">
        <v>403657.2</v>
      </c>
      <c r="E98" s="36">
        <f t="shared" si="20"/>
        <v>56.635065803679552</v>
      </c>
      <c r="F98" s="36">
        <f t="shared" si="21"/>
        <v>100</v>
      </c>
      <c r="G98" s="40">
        <v>417182.9</v>
      </c>
      <c r="H98" s="36">
        <f t="shared" si="22"/>
        <v>96.757848895532391</v>
      </c>
      <c r="I98" s="40">
        <v>108718.8</v>
      </c>
    </row>
    <row r="99" spans="1:9" x14ac:dyDescent="0.2">
      <c r="A99" s="3" t="s">
        <v>30</v>
      </c>
      <c r="B99" s="40">
        <v>963327.5</v>
      </c>
      <c r="C99" s="40">
        <v>692038.7</v>
      </c>
      <c r="D99" s="40">
        <v>557064</v>
      </c>
      <c r="E99" s="36">
        <f t="shared" si="20"/>
        <v>57.827062966644263</v>
      </c>
      <c r="F99" s="36">
        <f t="shared" si="21"/>
        <v>80.496076303247207</v>
      </c>
      <c r="G99" s="40">
        <v>1313658.2</v>
      </c>
      <c r="H99" s="36">
        <f t="shared" si="22"/>
        <v>42.405551154782884</v>
      </c>
      <c r="I99" s="40">
        <v>89912.9</v>
      </c>
    </row>
    <row r="100" spans="1:9" x14ac:dyDescent="0.2">
      <c r="A100" s="3" t="s">
        <v>31</v>
      </c>
      <c r="B100" s="40">
        <v>1450183.6</v>
      </c>
      <c r="C100" s="40">
        <v>1154534.8</v>
      </c>
      <c r="D100" s="40">
        <v>1104160.3999999999</v>
      </c>
      <c r="E100" s="36">
        <f t="shared" si="20"/>
        <v>76.13935228615189</v>
      </c>
      <c r="F100" s="36">
        <f t="shared" si="21"/>
        <v>95.636822727214437</v>
      </c>
      <c r="G100" s="40">
        <v>1008837.4</v>
      </c>
      <c r="H100" s="36">
        <f t="shared" si="22"/>
        <v>109.44879719962799</v>
      </c>
      <c r="I100" s="40">
        <v>152518.29999999999</v>
      </c>
    </row>
    <row r="101" spans="1:9" x14ac:dyDescent="0.2">
      <c r="A101" s="3" t="s">
        <v>138</v>
      </c>
      <c r="B101" s="40">
        <v>121208.8</v>
      </c>
      <c r="C101" s="40">
        <v>87851.5</v>
      </c>
      <c r="D101" s="40">
        <v>76607.5</v>
      </c>
      <c r="E101" s="36">
        <f t="shared" si="20"/>
        <v>63.202919259987723</v>
      </c>
      <c r="F101" s="36">
        <f t="shared" si="21"/>
        <v>87.20112917821551</v>
      </c>
      <c r="G101" s="40">
        <v>41173.800000000003</v>
      </c>
      <c r="H101" s="36">
        <f t="shared" si="22"/>
        <v>186.05885295989196</v>
      </c>
      <c r="I101" s="40">
        <v>7621.4</v>
      </c>
    </row>
    <row r="102" spans="1:9" ht="30" customHeight="1" x14ac:dyDescent="0.2">
      <c r="A102" s="7" t="s">
        <v>108</v>
      </c>
      <c r="B102" s="37">
        <v>3885.2</v>
      </c>
      <c r="C102" s="37">
        <v>3735.6</v>
      </c>
      <c r="D102" s="37">
        <v>3835.6</v>
      </c>
      <c r="E102" s="35">
        <f t="shared" si="20"/>
        <v>98.723360444764751</v>
      </c>
      <c r="F102" s="35">
        <v>0</v>
      </c>
      <c r="G102" s="37">
        <v>1312.7</v>
      </c>
      <c r="H102" s="35">
        <v>0</v>
      </c>
      <c r="I102" s="37">
        <v>0</v>
      </c>
    </row>
    <row r="103" spans="1:9" ht="30" customHeight="1" x14ac:dyDescent="0.2">
      <c r="A103" s="7" t="s">
        <v>110</v>
      </c>
      <c r="B103" s="37">
        <v>61843</v>
      </c>
      <c r="C103" s="37">
        <v>0</v>
      </c>
      <c r="D103" s="37">
        <v>0</v>
      </c>
      <c r="E103" s="35">
        <v>0</v>
      </c>
      <c r="F103" s="35">
        <v>0</v>
      </c>
      <c r="G103" s="37">
        <v>0</v>
      </c>
      <c r="H103" s="35">
        <v>0</v>
      </c>
      <c r="I103" s="37">
        <v>0</v>
      </c>
    </row>
    <row r="104" spans="1:9" ht="141.75" customHeight="1" x14ac:dyDescent="0.2">
      <c r="A104" s="16" t="s">
        <v>168</v>
      </c>
      <c r="B104" s="37">
        <v>0</v>
      </c>
      <c r="C104" s="37">
        <v>0</v>
      </c>
      <c r="D104" s="37">
        <v>0</v>
      </c>
      <c r="E104" s="35">
        <v>0</v>
      </c>
      <c r="F104" s="35">
        <v>0</v>
      </c>
      <c r="G104" s="37">
        <v>0</v>
      </c>
      <c r="H104" s="35">
        <v>0</v>
      </c>
      <c r="I104" s="37">
        <v>0</v>
      </c>
    </row>
    <row r="105" spans="1:9" ht="66.75" customHeight="1" x14ac:dyDescent="0.2">
      <c r="A105" s="7" t="s">
        <v>106</v>
      </c>
      <c r="B105" s="37">
        <v>0</v>
      </c>
      <c r="C105" s="37">
        <v>0</v>
      </c>
      <c r="D105" s="37">
        <v>255</v>
      </c>
      <c r="E105" s="35">
        <v>0</v>
      </c>
      <c r="F105" s="35">
        <v>0</v>
      </c>
      <c r="G105" s="37">
        <v>801.8</v>
      </c>
      <c r="H105" s="35">
        <f>$D:$D/$G:$G*100</f>
        <v>31.803442254926416</v>
      </c>
      <c r="I105" s="37">
        <v>0</v>
      </c>
    </row>
    <row r="106" spans="1:9" ht="24.75" customHeight="1" x14ac:dyDescent="0.2">
      <c r="A106" s="7" t="s">
        <v>33</v>
      </c>
      <c r="B106" s="37">
        <v>-12833.7</v>
      </c>
      <c r="C106" s="37">
        <v>-12833.7</v>
      </c>
      <c r="D106" s="37">
        <v>-13212.5</v>
      </c>
      <c r="E106" s="35">
        <f>$D:$D/$B:$B*100</f>
        <v>102.95160398014602</v>
      </c>
      <c r="F106" s="35">
        <f>$D:$D/$C:$C*100</f>
        <v>102.95160398014602</v>
      </c>
      <c r="G106" s="37">
        <v>-18930.900000000001</v>
      </c>
      <c r="H106" s="35">
        <f>$D:$D/$G:$G*100</f>
        <v>69.793300899587436</v>
      </c>
      <c r="I106" s="37">
        <v>-9.8000000000000007</v>
      </c>
    </row>
    <row r="107" spans="1:9" ht="18.75" customHeight="1" x14ac:dyDescent="0.2">
      <c r="A107" s="5" t="s">
        <v>32</v>
      </c>
      <c r="B107" s="62">
        <f>B96+B95</f>
        <v>4193276.1999999997</v>
      </c>
      <c r="C107" s="55">
        <f>C96+C95</f>
        <v>3082605.9</v>
      </c>
      <c r="D107" s="55">
        <f>D96+D95</f>
        <v>2934461.4</v>
      </c>
      <c r="E107" s="35">
        <f>$D:$D/$B:$B*100</f>
        <v>69.980160143040422</v>
      </c>
      <c r="F107" s="35">
        <f>$D:$D/$C:$C*100</f>
        <v>95.194179703607261</v>
      </c>
      <c r="G107" s="55">
        <f>G96+G95</f>
        <v>3426785.4</v>
      </c>
      <c r="H107" s="35">
        <f>$D:$D/$G:$G*100</f>
        <v>85.633065904856494</v>
      </c>
      <c r="I107" s="55">
        <f>I96+I95</f>
        <v>482441.80000000005</v>
      </c>
    </row>
    <row r="108" spans="1:9" ht="24" customHeight="1" x14ac:dyDescent="0.2">
      <c r="A108" s="65" t="s">
        <v>34</v>
      </c>
      <c r="B108" s="66"/>
      <c r="C108" s="66"/>
      <c r="D108" s="66"/>
      <c r="E108" s="66"/>
      <c r="F108" s="66"/>
      <c r="G108" s="66"/>
      <c r="H108" s="66"/>
      <c r="I108" s="67"/>
    </row>
    <row r="109" spans="1:9" ht="14.25" x14ac:dyDescent="0.2">
      <c r="A109" s="9" t="s">
        <v>35</v>
      </c>
      <c r="B109" s="55">
        <f>B110+B111+B112+B113+B114+B115+B116+B117</f>
        <v>412961.30000000005</v>
      </c>
      <c r="C109" s="55">
        <f>C110+C111+C112+C113+C114+C115+C116+C117</f>
        <v>309626</v>
      </c>
      <c r="D109" s="55">
        <f>D110+D111+D112+D113+D114+D115+D116+D117</f>
        <v>269377.90000000002</v>
      </c>
      <c r="E109" s="35">
        <f t="shared" ref="E109:E114" si="23">$D:$D/$B:$B*100</f>
        <v>65.23078554818575</v>
      </c>
      <c r="F109" s="35">
        <f>$D:$D/$C:$C*100</f>
        <v>87.001059342561689</v>
      </c>
      <c r="G109" s="55">
        <f>G110+G111+G112+G113+G114+G115+G116+G117</f>
        <v>225365.3</v>
      </c>
      <c r="H109" s="35">
        <f>$D:$D/$G:$G*100</f>
        <v>119.52944841109081</v>
      </c>
      <c r="I109" s="55">
        <f>I110+I111+I112+I113+I114+I115+I116+I117</f>
        <v>31359.800000000003</v>
      </c>
    </row>
    <row r="110" spans="1:9" x14ac:dyDescent="0.2">
      <c r="A110" s="10" t="s">
        <v>36</v>
      </c>
      <c r="B110" s="56">
        <v>3290.1</v>
      </c>
      <c r="C110" s="56">
        <v>2663.2</v>
      </c>
      <c r="D110" s="56">
        <v>2631.2</v>
      </c>
      <c r="E110" s="36">
        <f t="shared" si="23"/>
        <v>79.973253092611159</v>
      </c>
      <c r="F110" s="36">
        <f>$D:$D/$C:$C*100</f>
        <v>98.798437969360165</v>
      </c>
      <c r="G110" s="56">
        <v>2465.1999999999998</v>
      </c>
      <c r="H110" s="36">
        <f>$D:$D/$G:$G*100</f>
        <v>106.73373357131268</v>
      </c>
      <c r="I110" s="56">
        <v>271.3</v>
      </c>
    </row>
    <row r="111" spans="1:9" ht="14.25" customHeight="1" x14ac:dyDescent="0.2">
      <c r="A111" s="10" t="s">
        <v>37</v>
      </c>
      <c r="B111" s="56">
        <v>9734.4</v>
      </c>
      <c r="C111" s="56">
        <v>7351.5</v>
      </c>
      <c r="D111" s="56">
        <v>7112.3</v>
      </c>
      <c r="E111" s="36">
        <f t="shared" si="23"/>
        <v>73.063568376068375</v>
      </c>
      <c r="F111" s="36">
        <f>$D:$D/$C:$C*100</f>
        <v>96.746242263483651</v>
      </c>
      <c r="G111" s="56">
        <v>6483.8</v>
      </c>
      <c r="H111" s="36">
        <f>$D:$D/$G:$G*100</f>
        <v>109.69338967889202</v>
      </c>
      <c r="I111" s="56">
        <v>913.9</v>
      </c>
    </row>
    <row r="112" spans="1:9" ht="25.5" x14ac:dyDescent="0.2">
      <c r="A112" s="10" t="s">
        <v>38</v>
      </c>
      <c r="B112" s="56">
        <v>76773.5</v>
      </c>
      <c r="C112" s="56">
        <v>67446</v>
      </c>
      <c r="D112" s="56">
        <v>58994</v>
      </c>
      <c r="E112" s="36">
        <f t="shared" si="23"/>
        <v>76.841618527226203</v>
      </c>
      <c r="F112" s="36">
        <f>$D:$D/$C:$C*100</f>
        <v>87.468493313169049</v>
      </c>
      <c r="G112" s="56">
        <v>52227.4</v>
      </c>
      <c r="H112" s="36">
        <f>$D:$D/$G:$G*100</f>
        <v>112.95603457189138</v>
      </c>
      <c r="I112" s="56">
        <v>6211</v>
      </c>
    </row>
    <row r="113" spans="1:18" x14ac:dyDescent="0.2">
      <c r="A113" s="10" t="s">
        <v>81</v>
      </c>
      <c r="B113" s="40">
        <v>32.299999999999997</v>
      </c>
      <c r="C113" s="40">
        <v>32.299999999999997</v>
      </c>
      <c r="D113" s="40">
        <v>0</v>
      </c>
      <c r="E113" s="36">
        <f t="shared" si="23"/>
        <v>0</v>
      </c>
      <c r="F113" s="36">
        <v>0</v>
      </c>
      <c r="G113" s="40">
        <v>9.8000000000000007</v>
      </c>
      <c r="H113" s="36">
        <v>0</v>
      </c>
      <c r="I113" s="40">
        <v>0</v>
      </c>
      <c r="R113" s="31"/>
    </row>
    <row r="114" spans="1:18" ht="25.5" x14ac:dyDescent="0.2">
      <c r="A114" s="3" t="s">
        <v>39</v>
      </c>
      <c r="B114" s="56">
        <v>20183.8</v>
      </c>
      <c r="C114" s="56">
        <v>17087</v>
      </c>
      <c r="D114" s="56">
        <v>16175.1</v>
      </c>
      <c r="E114" s="36">
        <f t="shared" si="23"/>
        <v>80.139022384288396</v>
      </c>
      <c r="F114" s="36">
        <f>$D:$D/$C:$C*100</f>
        <v>94.663194241236027</v>
      </c>
      <c r="G114" s="56">
        <v>14601.6</v>
      </c>
      <c r="H114" s="36">
        <f>$D:$D/$G:$G*100</f>
        <v>110.77621630506246</v>
      </c>
      <c r="I114" s="56">
        <v>1733.2</v>
      </c>
      <c r="R114" s="32"/>
    </row>
    <row r="115" spans="1:18" x14ac:dyDescent="0.2">
      <c r="A115" s="3" t="s">
        <v>141</v>
      </c>
      <c r="B115" s="56">
        <v>0</v>
      </c>
      <c r="C115" s="56">
        <v>0</v>
      </c>
      <c r="D115" s="56">
        <v>0</v>
      </c>
      <c r="E115" s="36">
        <v>0</v>
      </c>
      <c r="F115" s="36">
        <v>0</v>
      </c>
      <c r="G115" s="56">
        <v>0</v>
      </c>
      <c r="H115" s="36">
        <v>0</v>
      </c>
      <c r="I115" s="56">
        <v>0</v>
      </c>
      <c r="R115" s="31"/>
    </row>
    <row r="116" spans="1:18" x14ac:dyDescent="0.2">
      <c r="A116" s="10" t="s">
        <v>40</v>
      </c>
      <c r="B116" s="56">
        <v>4700</v>
      </c>
      <c r="C116" s="56">
        <v>0</v>
      </c>
      <c r="D116" s="56">
        <v>0</v>
      </c>
      <c r="E116" s="36">
        <f>$D:$D/$B:$B*100</f>
        <v>0</v>
      </c>
      <c r="F116" s="36">
        <v>0</v>
      </c>
      <c r="G116" s="56">
        <v>0</v>
      </c>
      <c r="H116" s="36">
        <v>0</v>
      </c>
      <c r="I116" s="56">
        <v>0</v>
      </c>
      <c r="R116" s="31"/>
    </row>
    <row r="117" spans="1:18" x14ac:dyDescent="0.2">
      <c r="A117" s="3" t="s">
        <v>41</v>
      </c>
      <c r="B117" s="56">
        <v>298247.2</v>
      </c>
      <c r="C117" s="56">
        <v>215046</v>
      </c>
      <c r="D117" s="56">
        <v>184465.3</v>
      </c>
      <c r="E117" s="36">
        <f>$D:$D/$B:$B*100</f>
        <v>61.849801104587065</v>
      </c>
      <c r="F117" s="36">
        <f>$D:$D/$C:$C*100</f>
        <v>85.779461138547092</v>
      </c>
      <c r="G117" s="56">
        <v>149577.5</v>
      </c>
      <c r="H117" s="36">
        <f>$D:$D/$G:$G*100</f>
        <v>123.32422991425848</v>
      </c>
      <c r="I117" s="56">
        <v>22230.400000000001</v>
      </c>
    </row>
    <row r="118" spans="1:18" ht="14.25" x14ac:dyDescent="0.2">
      <c r="A118" s="9" t="s">
        <v>42</v>
      </c>
      <c r="B118" s="37">
        <v>720.4</v>
      </c>
      <c r="C118" s="37">
        <v>587.1</v>
      </c>
      <c r="D118" s="37">
        <v>412.8</v>
      </c>
      <c r="E118" s="35">
        <f>$D:$D/$B:$B*100</f>
        <v>57.301499167129379</v>
      </c>
      <c r="F118" s="35">
        <f>$D:$D/$C:$C*100</f>
        <v>70.311701584057232</v>
      </c>
      <c r="G118" s="37">
        <v>305.10000000000002</v>
      </c>
      <c r="H118" s="35">
        <f>$D:$D/$G:$G*100</f>
        <v>135.29990167158309</v>
      </c>
      <c r="I118" s="37">
        <v>0</v>
      </c>
    </row>
    <row r="119" spans="1:18" ht="25.5" x14ac:dyDescent="0.2">
      <c r="A119" s="11" t="s">
        <v>43</v>
      </c>
      <c r="B119" s="37">
        <v>19008.8</v>
      </c>
      <c r="C119" s="37">
        <v>16245.7</v>
      </c>
      <c r="D119" s="37">
        <v>14884.6</v>
      </c>
      <c r="E119" s="35">
        <f>$D:$D/$B:$B*100</f>
        <v>78.303733007870051</v>
      </c>
      <c r="F119" s="35">
        <f>$D:$D/$C:$C*100</f>
        <v>91.621782994884811</v>
      </c>
      <c r="G119" s="37">
        <v>12964.5</v>
      </c>
      <c r="H119" s="35">
        <f>$D:$D/$G:$G*100</f>
        <v>114.81044390450847</v>
      </c>
      <c r="I119" s="37">
        <v>2104.4</v>
      </c>
    </row>
    <row r="120" spans="1:18" ht="14.25" x14ac:dyDescent="0.2">
      <c r="A120" s="9" t="s">
        <v>44</v>
      </c>
      <c r="B120" s="55">
        <f>B121+B122+B123+B124+B125</f>
        <v>193378.1</v>
      </c>
      <c r="C120" s="55">
        <f t="shared" ref="C120" si="24">C121+C122+C123+C124+C125</f>
        <v>126029.4</v>
      </c>
      <c r="D120" s="55">
        <f>D121+D122+D123+D124+D125</f>
        <v>94604</v>
      </c>
      <c r="E120" s="35">
        <f>$D:$D/$B:$B*100</f>
        <v>48.921775526804737</v>
      </c>
      <c r="F120" s="35">
        <f>$D:$D/$C:$C*100</f>
        <v>75.065024510153989</v>
      </c>
      <c r="G120" s="55">
        <f>G121+G122+G123+G124+G125</f>
        <v>108412.70000000001</v>
      </c>
      <c r="H120" s="35">
        <f>$D:$D/$G:$G*100</f>
        <v>87.262839132315676</v>
      </c>
      <c r="I120" s="55">
        <f>I121+I122+I123+I124+I125</f>
        <v>25961.399999999998</v>
      </c>
    </row>
    <row r="121" spans="1:18" x14ac:dyDescent="0.2">
      <c r="A121" s="10" t="s">
        <v>146</v>
      </c>
      <c r="B121" s="56">
        <v>350</v>
      </c>
      <c r="C121" s="56">
        <v>350</v>
      </c>
      <c r="D121" s="56">
        <v>350</v>
      </c>
      <c r="E121" s="36">
        <v>0</v>
      </c>
      <c r="F121" s="36">
        <v>0</v>
      </c>
      <c r="G121" s="56">
        <v>0</v>
      </c>
      <c r="H121" s="36">
        <v>0</v>
      </c>
      <c r="I121" s="56">
        <v>350</v>
      </c>
    </row>
    <row r="122" spans="1:18" x14ac:dyDescent="0.2">
      <c r="A122" s="10" t="s">
        <v>147</v>
      </c>
      <c r="B122" s="56">
        <v>734.5</v>
      </c>
      <c r="C122" s="56">
        <v>734.5</v>
      </c>
      <c r="D122" s="56">
        <v>734.5</v>
      </c>
      <c r="E122" s="36">
        <f t="shared" ref="E122:E146" si="25">$D:$D/$B:$B*100</f>
        <v>100</v>
      </c>
      <c r="F122" s="36">
        <f t="shared" ref="F122:F146" si="26">$D:$D/$C:$C*100</f>
        <v>100</v>
      </c>
      <c r="G122" s="56">
        <v>0</v>
      </c>
      <c r="H122" s="36">
        <v>0</v>
      </c>
      <c r="I122" s="56">
        <v>0</v>
      </c>
    </row>
    <row r="123" spans="1:18" x14ac:dyDescent="0.2">
      <c r="A123" s="10" t="s">
        <v>45</v>
      </c>
      <c r="B123" s="56">
        <v>21103</v>
      </c>
      <c r="C123" s="56">
        <v>15750.1</v>
      </c>
      <c r="D123" s="56">
        <v>15025.4</v>
      </c>
      <c r="E123" s="36">
        <f t="shared" si="25"/>
        <v>71.200303274415958</v>
      </c>
      <c r="F123" s="36">
        <f t="shared" si="26"/>
        <v>95.398759372956349</v>
      </c>
      <c r="G123" s="56">
        <v>14497.8</v>
      </c>
      <c r="H123" s="36">
        <f t="shared" ref="H123:H129" si="27">$D:$D/$G:$G*100</f>
        <v>103.63917284001711</v>
      </c>
      <c r="I123" s="56">
        <v>1668.1</v>
      </c>
    </row>
    <row r="124" spans="1:18" x14ac:dyDescent="0.2">
      <c r="A124" s="12" t="s">
        <v>88</v>
      </c>
      <c r="B124" s="40">
        <v>163164.4</v>
      </c>
      <c r="C124" s="40">
        <v>103605.4</v>
      </c>
      <c r="D124" s="40">
        <v>75154.8</v>
      </c>
      <c r="E124" s="36">
        <f t="shared" si="25"/>
        <v>46.060782866850857</v>
      </c>
      <c r="F124" s="36">
        <f t="shared" si="26"/>
        <v>72.539462228802748</v>
      </c>
      <c r="G124" s="40">
        <v>92012.6</v>
      </c>
      <c r="H124" s="36">
        <f t="shared" si="27"/>
        <v>81.678813553795891</v>
      </c>
      <c r="I124" s="40">
        <v>23589.8</v>
      </c>
    </row>
    <row r="125" spans="1:18" x14ac:dyDescent="0.2">
      <c r="A125" s="10" t="s">
        <v>46</v>
      </c>
      <c r="B125" s="56">
        <v>8026.2</v>
      </c>
      <c r="C125" s="56">
        <v>5589.4</v>
      </c>
      <c r="D125" s="56">
        <v>3339.3</v>
      </c>
      <c r="E125" s="36">
        <f t="shared" si="25"/>
        <v>41.604993645809976</v>
      </c>
      <c r="F125" s="36">
        <f t="shared" si="26"/>
        <v>59.743442945575566</v>
      </c>
      <c r="G125" s="56">
        <v>1902.3</v>
      </c>
      <c r="H125" s="36">
        <f t="shared" si="27"/>
        <v>175.5401356252957</v>
      </c>
      <c r="I125" s="56">
        <v>353.5</v>
      </c>
    </row>
    <row r="126" spans="1:18" ht="14.25" x14ac:dyDescent="0.2">
      <c r="A126" s="9" t="s">
        <v>47</v>
      </c>
      <c r="B126" s="55">
        <f>B127+B128+B129+B130</f>
        <v>1958116.4</v>
      </c>
      <c r="C126" s="55">
        <f>C127+C128+C129+C130</f>
        <v>1643040.3</v>
      </c>
      <c r="D126" s="55">
        <f>D127+D128+D129+D130</f>
        <v>1121138.7000000002</v>
      </c>
      <c r="E126" s="35">
        <f t="shared" si="25"/>
        <v>57.255978245215665</v>
      </c>
      <c r="F126" s="35">
        <f t="shared" si="26"/>
        <v>68.23561783603239</v>
      </c>
      <c r="G126" s="55">
        <f>G127+G128+G129+G130</f>
        <v>1844343.5</v>
      </c>
      <c r="H126" s="35">
        <f t="shared" si="27"/>
        <v>60.787955172124938</v>
      </c>
      <c r="I126" s="55">
        <f>I127+I128+I129+I130</f>
        <v>127709.9</v>
      </c>
    </row>
    <row r="127" spans="1:18" x14ac:dyDescent="0.2">
      <c r="A127" s="10" t="s">
        <v>48</v>
      </c>
      <c r="B127" s="56">
        <v>1566481.1</v>
      </c>
      <c r="C127" s="56">
        <v>1348557</v>
      </c>
      <c r="D127" s="56">
        <v>960900.4</v>
      </c>
      <c r="E127" s="36">
        <f t="shared" si="25"/>
        <v>61.341333770321263</v>
      </c>
      <c r="F127" s="36">
        <f t="shared" si="26"/>
        <v>71.253969984212759</v>
      </c>
      <c r="G127" s="56">
        <v>1624007</v>
      </c>
      <c r="H127" s="36">
        <f t="shared" si="27"/>
        <v>59.168488805774857</v>
      </c>
      <c r="I127" s="56">
        <v>97829.9</v>
      </c>
    </row>
    <row r="128" spans="1:18" x14ac:dyDescent="0.2">
      <c r="A128" s="10" t="s">
        <v>49</v>
      </c>
      <c r="B128" s="56">
        <v>198586.9</v>
      </c>
      <c r="C128" s="56">
        <v>119136.1</v>
      </c>
      <c r="D128" s="56">
        <v>90534.1</v>
      </c>
      <c r="E128" s="36">
        <f t="shared" si="25"/>
        <v>45.589160211474173</v>
      </c>
      <c r="F128" s="36">
        <f t="shared" si="26"/>
        <v>75.992163584337575</v>
      </c>
      <c r="G128" s="56">
        <v>158285.6</v>
      </c>
      <c r="H128" s="36">
        <f t="shared" si="27"/>
        <v>57.196674871245399</v>
      </c>
      <c r="I128" s="56">
        <v>4584.7</v>
      </c>
    </row>
    <row r="129" spans="1:9" x14ac:dyDescent="0.2">
      <c r="A129" s="10" t="s">
        <v>50</v>
      </c>
      <c r="B129" s="56">
        <v>176969.9</v>
      </c>
      <c r="C129" s="56">
        <v>164663.79999999999</v>
      </c>
      <c r="D129" s="56">
        <v>64316.6</v>
      </c>
      <c r="E129" s="36">
        <f t="shared" si="25"/>
        <v>36.343242551416935</v>
      </c>
      <c r="F129" s="36">
        <f t="shared" si="26"/>
        <v>39.059343948093023</v>
      </c>
      <c r="G129" s="56">
        <v>60852.5</v>
      </c>
      <c r="H129" s="36">
        <f t="shared" si="27"/>
        <v>105.69261739451954</v>
      </c>
      <c r="I129" s="56">
        <v>24089.200000000001</v>
      </c>
    </row>
    <row r="130" spans="1:9" x14ac:dyDescent="0.2">
      <c r="A130" s="10" t="s">
        <v>51</v>
      </c>
      <c r="B130" s="56">
        <v>16078.5</v>
      </c>
      <c r="C130" s="56">
        <v>10683.4</v>
      </c>
      <c r="D130" s="56">
        <v>5387.6</v>
      </c>
      <c r="E130" s="36">
        <f t="shared" si="25"/>
        <v>33.508100880057221</v>
      </c>
      <c r="F130" s="36">
        <f t="shared" si="26"/>
        <v>50.429638504595921</v>
      </c>
      <c r="G130" s="56">
        <v>1198.4000000000001</v>
      </c>
      <c r="H130" s="36">
        <v>0</v>
      </c>
      <c r="I130" s="56">
        <v>1206.0999999999999</v>
      </c>
    </row>
    <row r="131" spans="1:9" ht="18.75" customHeight="1" x14ac:dyDescent="0.2">
      <c r="A131" s="13" t="s">
        <v>112</v>
      </c>
      <c r="B131" s="55">
        <f>SUM(B132:B133)</f>
        <v>29897.5</v>
      </c>
      <c r="C131" s="55">
        <f>SUM(C132:C133)</f>
        <v>28815.5</v>
      </c>
      <c r="D131" s="55">
        <f>SUM(D132:D133)</f>
        <v>14233.2</v>
      </c>
      <c r="E131" s="35">
        <f t="shared" si="25"/>
        <v>47.606656074922654</v>
      </c>
      <c r="F131" s="35">
        <f t="shared" si="26"/>
        <v>49.394249622598949</v>
      </c>
      <c r="G131" s="55">
        <f>SUM(G132:G133)</f>
        <v>9628.6</v>
      </c>
      <c r="H131" s="36">
        <v>0</v>
      </c>
      <c r="I131" s="55">
        <f>SUM(I132:I133)</f>
        <v>1237.2</v>
      </c>
    </row>
    <row r="132" spans="1:9" ht="30.75" customHeight="1" x14ac:dyDescent="0.2">
      <c r="A132" s="10" t="s">
        <v>113</v>
      </c>
      <c r="B132" s="56">
        <v>6062.6</v>
      </c>
      <c r="C132" s="56">
        <v>5775</v>
      </c>
      <c r="D132" s="56">
        <v>1314.7</v>
      </c>
      <c r="E132" s="36">
        <f t="shared" si="25"/>
        <v>21.685415498301058</v>
      </c>
      <c r="F132" s="36">
        <f t="shared" si="26"/>
        <v>22.765367965367965</v>
      </c>
      <c r="G132" s="56">
        <v>1458</v>
      </c>
      <c r="H132" s="36">
        <v>0</v>
      </c>
      <c r="I132" s="56">
        <v>27</v>
      </c>
    </row>
    <row r="133" spans="1:9" ht="20.25" customHeight="1" x14ac:dyDescent="0.2">
      <c r="A133" s="10" t="s">
        <v>111</v>
      </c>
      <c r="B133" s="56">
        <v>23834.9</v>
      </c>
      <c r="C133" s="56">
        <v>23040.5</v>
      </c>
      <c r="D133" s="56">
        <v>12918.5</v>
      </c>
      <c r="E133" s="36">
        <f t="shared" si="25"/>
        <v>54.19993371065118</v>
      </c>
      <c r="F133" s="36">
        <f t="shared" si="26"/>
        <v>56.068661704390102</v>
      </c>
      <c r="G133" s="56">
        <v>8170.6</v>
      </c>
      <c r="H133" s="36">
        <v>0</v>
      </c>
      <c r="I133" s="56">
        <v>1210.2</v>
      </c>
    </row>
    <row r="134" spans="1:9" ht="14.25" x14ac:dyDescent="0.2">
      <c r="A134" s="13" t="s">
        <v>52</v>
      </c>
      <c r="B134" s="55">
        <f>B135+B136+B137+B138+B139</f>
        <v>1888534.5999999999</v>
      </c>
      <c r="C134" s="55">
        <f>C135+C136+C137+C138+C139</f>
        <v>1458017.9</v>
      </c>
      <c r="D134" s="55">
        <f>D135+D136+D137+D138+D139</f>
        <v>1453465.6000000001</v>
      </c>
      <c r="E134" s="35">
        <f t="shared" si="25"/>
        <v>76.962614293643355</v>
      </c>
      <c r="F134" s="35">
        <f t="shared" si="26"/>
        <v>99.687774752285279</v>
      </c>
      <c r="G134" s="55">
        <f>G135+G136+G137+G138+G139</f>
        <v>1271740.7</v>
      </c>
      <c r="H134" s="35">
        <f t="shared" ref="H134:H142" si="28">$D:$D/$G:$G*100</f>
        <v>114.28946168035669</v>
      </c>
      <c r="I134" s="55">
        <f>I135+I136+I137+I138+I139</f>
        <v>166458.9</v>
      </c>
    </row>
    <row r="135" spans="1:9" x14ac:dyDescent="0.2">
      <c r="A135" s="10" t="s">
        <v>53</v>
      </c>
      <c r="B135" s="56">
        <v>698801.2</v>
      </c>
      <c r="C135" s="56">
        <v>535760.69999999995</v>
      </c>
      <c r="D135" s="56">
        <v>535390.69999999995</v>
      </c>
      <c r="E135" s="36">
        <f t="shared" si="25"/>
        <v>76.615595393940367</v>
      </c>
      <c r="F135" s="36">
        <f t="shared" si="26"/>
        <v>99.930939316750937</v>
      </c>
      <c r="G135" s="56">
        <v>496505.1</v>
      </c>
      <c r="H135" s="36">
        <f t="shared" si="28"/>
        <v>107.83186315709546</v>
      </c>
      <c r="I135" s="56">
        <v>65275.8</v>
      </c>
    </row>
    <row r="136" spans="1:9" x14ac:dyDescent="0.2">
      <c r="A136" s="10" t="s">
        <v>54</v>
      </c>
      <c r="B136" s="56">
        <v>901951.9</v>
      </c>
      <c r="C136" s="56">
        <v>698904.8</v>
      </c>
      <c r="D136" s="56">
        <v>698377.3</v>
      </c>
      <c r="E136" s="36">
        <f t="shared" si="25"/>
        <v>77.429550289766013</v>
      </c>
      <c r="F136" s="36">
        <f t="shared" si="26"/>
        <v>99.924524770755625</v>
      </c>
      <c r="G136" s="56">
        <v>580767.1</v>
      </c>
      <c r="H136" s="36">
        <f t="shared" si="28"/>
        <v>120.2508372116809</v>
      </c>
      <c r="I136" s="56">
        <v>77832.3</v>
      </c>
    </row>
    <row r="137" spans="1:9" x14ac:dyDescent="0.2">
      <c r="A137" s="10" t="s">
        <v>107</v>
      </c>
      <c r="B137" s="56">
        <v>158439.4</v>
      </c>
      <c r="C137" s="56">
        <v>118752.9</v>
      </c>
      <c r="D137" s="56">
        <v>118464.3</v>
      </c>
      <c r="E137" s="36">
        <f t="shared" si="25"/>
        <v>74.769470220159889</v>
      </c>
      <c r="F137" s="36">
        <f t="shared" si="26"/>
        <v>99.756974355994686</v>
      </c>
      <c r="G137" s="56">
        <v>105307.5</v>
      </c>
      <c r="H137" s="36">
        <f t="shared" si="28"/>
        <v>112.49369703012606</v>
      </c>
      <c r="I137" s="56">
        <v>14004.5</v>
      </c>
    </row>
    <row r="138" spans="1:9" x14ac:dyDescent="0.2">
      <c r="A138" s="10" t="s">
        <v>55</v>
      </c>
      <c r="B138" s="56">
        <v>24727.200000000001</v>
      </c>
      <c r="C138" s="56">
        <v>19212.900000000001</v>
      </c>
      <c r="D138" s="56">
        <v>19147</v>
      </c>
      <c r="E138" s="36">
        <f t="shared" si="25"/>
        <v>77.432948332200979</v>
      </c>
      <c r="F138" s="36">
        <f t="shared" si="26"/>
        <v>99.657001285594575</v>
      </c>
      <c r="G138" s="56">
        <v>14078.1</v>
      </c>
      <c r="H138" s="36">
        <f t="shared" si="28"/>
        <v>136.00556893330776</v>
      </c>
      <c r="I138" s="56">
        <v>2062.9</v>
      </c>
    </row>
    <row r="139" spans="1:9" x14ac:dyDescent="0.2">
      <c r="A139" s="10" t="s">
        <v>56</v>
      </c>
      <c r="B139" s="56">
        <v>104614.9</v>
      </c>
      <c r="C139" s="56">
        <v>85386.6</v>
      </c>
      <c r="D139" s="40">
        <v>82086.3</v>
      </c>
      <c r="E139" s="36">
        <f t="shared" si="25"/>
        <v>78.465209066777291</v>
      </c>
      <c r="F139" s="36">
        <f t="shared" si="26"/>
        <v>96.134873621856357</v>
      </c>
      <c r="G139" s="40">
        <v>75082.899999999994</v>
      </c>
      <c r="H139" s="36">
        <f t="shared" si="28"/>
        <v>109.32755660742994</v>
      </c>
      <c r="I139" s="40">
        <v>7283.4</v>
      </c>
    </row>
    <row r="140" spans="1:9" ht="28.5" customHeight="1" x14ac:dyDescent="0.2">
      <c r="A140" s="13" t="s">
        <v>57</v>
      </c>
      <c r="B140" s="55">
        <f>B141+B142</f>
        <v>179640.6</v>
      </c>
      <c r="C140" s="55">
        <f>C141+C142</f>
        <v>149055.5</v>
      </c>
      <c r="D140" s="55">
        <f>D141+D142</f>
        <v>145495.5</v>
      </c>
      <c r="E140" s="35">
        <f t="shared" si="25"/>
        <v>80.992548455081987</v>
      </c>
      <c r="F140" s="35">
        <f t="shared" si="26"/>
        <v>97.611627883573576</v>
      </c>
      <c r="G140" s="55">
        <f>G141+G142</f>
        <v>121029.1</v>
      </c>
      <c r="H140" s="35">
        <f t="shared" si="28"/>
        <v>120.21530359227657</v>
      </c>
      <c r="I140" s="55">
        <f>I141+I142</f>
        <v>17968.7</v>
      </c>
    </row>
    <row r="141" spans="1:9" x14ac:dyDescent="0.2">
      <c r="A141" s="10" t="s">
        <v>58</v>
      </c>
      <c r="B141" s="56">
        <v>169639.7</v>
      </c>
      <c r="C141" s="56">
        <v>143162.70000000001</v>
      </c>
      <c r="D141" s="56">
        <v>140619.79999999999</v>
      </c>
      <c r="E141" s="36">
        <f t="shared" si="25"/>
        <v>82.893214265292841</v>
      </c>
      <c r="F141" s="36">
        <f t="shared" si="26"/>
        <v>98.22376918010066</v>
      </c>
      <c r="G141" s="56">
        <v>114804.3</v>
      </c>
      <c r="H141" s="36">
        <f t="shared" si="28"/>
        <v>122.48652707259222</v>
      </c>
      <c r="I141" s="56">
        <v>17627.900000000001</v>
      </c>
    </row>
    <row r="142" spans="1:9" ht="25.5" x14ac:dyDescent="0.2">
      <c r="A142" s="10" t="s">
        <v>59</v>
      </c>
      <c r="B142" s="56">
        <v>10000.9</v>
      </c>
      <c r="C142" s="56">
        <v>5892.8</v>
      </c>
      <c r="D142" s="56">
        <v>4875.7</v>
      </c>
      <c r="E142" s="36">
        <f t="shared" si="25"/>
        <v>48.752612264896165</v>
      </c>
      <c r="F142" s="36">
        <f t="shared" si="26"/>
        <v>82.739953841976643</v>
      </c>
      <c r="G142" s="56">
        <v>6224.8</v>
      </c>
      <c r="H142" s="36">
        <f t="shared" si="28"/>
        <v>78.327014522554933</v>
      </c>
      <c r="I142" s="56">
        <v>340.8</v>
      </c>
    </row>
    <row r="143" spans="1:9" ht="18.75" customHeight="1" x14ac:dyDescent="0.2">
      <c r="A143" s="13" t="s">
        <v>60</v>
      </c>
      <c r="B143" s="55">
        <f>B144+B145+B146+B147</f>
        <v>112832.90000000001</v>
      </c>
      <c r="C143" s="55">
        <f>C144+C145+C146+C147</f>
        <v>69343.8</v>
      </c>
      <c r="D143" s="55">
        <f>D144+D145+D146+D147</f>
        <v>67408.7</v>
      </c>
      <c r="E143" s="35">
        <f t="shared" si="25"/>
        <v>59.742061047797222</v>
      </c>
      <c r="F143" s="35">
        <f t="shared" si="26"/>
        <v>97.209411656124985</v>
      </c>
      <c r="G143" s="55">
        <f>G144+G145+G146+G147</f>
        <v>63383.6</v>
      </c>
      <c r="H143" s="35">
        <v>0</v>
      </c>
      <c r="I143" s="55">
        <f>I144+I145+I146+I147</f>
        <v>10217.900000000001</v>
      </c>
    </row>
    <row r="144" spans="1:9" x14ac:dyDescent="0.2">
      <c r="A144" s="10" t="s">
        <v>61</v>
      </c>
      <c r="B144" s="56">
        <v>5311.2</v>
      </c>
      <c r="C144" s="56">
        <v>3983.4</v>
      </c>
      <c r="D144" s="56">
        <v>3652.9</v>
      </c>
      <c r="E144" s="36">
        <f t="shared" si="25"/>
        <v>68.777300798313007</v>
      </c>
      <c r="F144" s="36">
        <f t="shared" si="26"/>
        <v>91.703067731084005</v>
      </c>
      <c r="G144" s="56">
        <v>3249.5</v>
      </c>
      <c r="H144" s="36">
        <f>$D:$D/$G:$G*100</f>
        <v>112.41421757193415</v>
      </c>
      <c r="I144" s="56">
        <v>402.7</v>
      </c>
    </row>
    <row r="145" spans="1:9" x14ac:dyDescent="0.2">
      <c r="A145" s="10" t="s">
        <v>62</v>
      </c>
      <c r="B145" s="56">
        <v>103919.1</v>
      </c>
      <c r="C145" s="56">
        <v>63579.8</v>
      </c>
      <c r="D145" s="56">
        <v>62446.6</v>
      </c>
      <c r="E145" s="36">
        <f t="shared" si="25"/>
        <v>60.091551986112265</v>
      </c>
      <c r="F145" s="36">
        <f t="shared" si="26"/>
        <v>98.217672908691128</v>
      </c>
      <c r="G145" s="56">
        <v>58224.1</v>
      </c>
      <c r="H145" s="36">
        <f>$D:$D/$G:$G*100</f>
        <v>107.25215160045411</v>
      </c>
      <c r="I145" s="56">
        <v>9702</v>
      </c>
    </row>
    <row r="146" spans="1:9" x14ac:dyDescent="0.2">
      <c r="A146" s="10" t="s">
        <v>63</v>
      </c>
      <c r="B146" s="40">
        <v>3602.6</v>
      </c>
      <c r="C146" s="40">
        <v>1780.6</v>
      </c>
      <c r="D146" s="40">
        <v>1309.2</v>
      </c>
      <c r="E146" s="36">
        <f t="shared" si="25"/>
        <v>36.340420807194803</v>
      </c>
      <c r="F146" s="36">
        <f t="shared" si="26"/>
        <v>73.525777827698533</v>
      </c>
      <c r="G146" s="40">
        <v>1910</v>
      </c>
      <c r="H146" s="36">
        <f>$D:$D/$G:$G*100</f>
        <v>68.544502617801044</v>
      </c>
      <c r="I146" s="40">
        <v>113.2</v>
      </c>
    </row>
    <row r="147" spans="1:9" x14ac:dyDescent="0.2">
      <c r="A147" s="10" t="s">
        <v>64</v>
      </c>
      <c r="B147" s="56">
        <v>0</v>
      </c>
      <c r="C147" s="56">
        <v>0</v>
      </c>
      <c r="D147" s="56">
        <v>0</v>
      </c>
      <c r="E147" s="36">
        <v>0</v>
      </c>
      <c r="F147" s="36">
        <v>0</v>
      </c>
      <c r="G147" s="56">
        <v>0</v>
      </c>
      <c r="H147" s="36">
        <v>0</v>
      </c>
      <c r="I147" s="56">
        <v>0</v>
      </c>
    </row>
    <row r="148" spans="1:9" ht="16.5" customHeight="1" x14ac:dyDescent="0.2">
      <c r="A148" s="13" t="s">
        <v>71</v>
      </c>
      <c r="B148" s="37">
        <f>B149+B150+B151+B152</f>
        <v>181558.1</v>
      </c>
      <c r="C148" s="37">
        <f t="shared" ref="C148:D148" si="29">C149+C150+C151+C152</f>
        <v>86139.5</v>
      </c>
      <c r="D148" s="37">
        <f t="shared" si="29"/>
        <v>83464.299999999988</v>
      </c>
      <c r="E148" s="35">
        <f>$D:$D/$B:$B*100</f>
        <v>45.971124394890658</v>
      </c>
      <c r="F148" s="35">
        <f>$D:$D/$C:$C*100</f>
        <v>96.894339995008082</v>
      </c>
      <c r="G148" s="37">
        <f t="shared" ref="G148" si="30">G149+G150+G151+G152</f>
        <v>83702.2</v>
      </c>
      <c r="H148" s="35">
        <f>$D:$D/$G:$G*100</f>
        <v>99.715778079907096</v>
      </c>
      <c r="I148" s="37">
        <f t="shared" ref="I148" si="31">I149+I150+I151+I152</f>
        <v>10330.200000000001</v>
      </c>
    </row>
    <row r="149" spans="1:9" x14ac:dyDescent="0.2">
      <c r="A149" s="24" t="s">
        <v>72</v>
      </c>
      <c r="B149" s="40">
        <v>0</v>
      </c>
      <c r="C149" s="40">
        <v>0</v>
      </c>
      <c r="D149" s="40">
        <v>0</v>
      </c>
      <c r="E149" s="36">
        <v>0</v>
      </c>
      <c r="F149" s="36">
        <v>0</v>
      </c>
      <c r="G149" s="40">
        <v>60301.2</v>
      </c>
      <c r="H149" s="36">
        <f>$D:$D/$G:$G*100</f>
        <v>0</v>
      </c>
      <c r="I149" s="40">
        <v>0</v>
      </c>
    </row>
    <row r="150" spans="1:9" x14ac:dyDescent="0.2">
      <c r="A150" s="14" t="s">
        <v>73</v>
      </c>
      <c r="B150" s="40">
        <v>71723.199999999997</v>
      </c>
      <c r="C150" s="40">
        <v>17764.3</v>
      </c>
      <c r="D150" s="40">
        <v>16418.3</v>
      </c>
      <c r="E150" s="36">
        <f>$D:$D/$B:$B*100</f>
        <v>22.891198384901955</v>
      </c>
      <c r="F150" s="36">
        <f>$D:$D/$C:$C*100</f>
        <v>92.42300569118963</v>
      </c>
      <c r="G150" s="40">
        <v>13671</v>
      </c>
      <c r="H150" s="36">
        <f>$D:$D/$G:$G*100</f>
        <v>120.09582327554678</v>
      </c>
      <c r="I150" s="40">
        <v>2119.3000000000002</v>
      </c>
    </row>
    <row r="151" spans="1:9" x14ac:dyDescent="0.2">
      <c r="A151" s="14" t="s">
        <v>157</v>
      </c>
      <c r="B151" s="40">
        <v>104461.3</v>
      </c>
      <c r="C151" s="40">
        <v>63751.1</v>
      </c>
      <c r="D151" s="40">
        <v>62640.1</v>
      </c>
      <c r="E151" s="36">
        <f>$D:$D/$B:$B*100</f>
        <v>59.964886517782176</v>
      </c>
      <c r="F151" s="36">
        <f>$D:$D/$C:$C*100</f>
        <v>98.257284972337729</v>
      </c>
      <c r="G151" s="40">
        <v>6481</v>
      </c>
      <c r="H151" s="36">
        <v>0</v>
      </c>
      <c r="I151" s="40">
        <v>7507.6</v>
      </c>
    </row>
    <row r="152" spans="1:9" ht="24.75" customHeight="1" x14ac:dyDescent="0.2">
      <c r="A152" s="14" t="s">
        <v>82</v>
      </c>
      <c r="B152" s="40">
        <v>5373.6</v>
      </c>
      <c r="C152" s="40">
        <v>4624.1000000000004</v>
      </c>
      <c r="D152" s="40">
        <v>4405.8999999999996</v>
      </c>
      <c r="E152" s="36">
        <f>$D:$D/$B:$B*100</f>
        <v>81.991588506773851</v>
      </c>
      <c r="F152" s="36">
        <f>$D:$D/$C:$C*100</f>
        <v>95.281243917735324</v>
      </c>
      <c r="G152" s="40">
        <v>3249</v>
      </c>
      <c r="H152" s="36">
        <f>$D:$D/$G:$G*100</f>
        <v>135.60787934749152</v>
      </c>
      <c r="I152" s="40">
        <v>703.3</v>
      </c>
    </row>
    <row r="153" spans="1:9" ht="25.5" x14ac:dyDescent="0.2">
      <c r="A153" s="15" t="s">
        <v>94</v>
      </c>
      <c r="B153" s="37">
        <f t="shared" ref="B153:H153" si="32">B154</f>
        <v>0</v>
      </c>
      <c r="C153" s="37">
        <f t="shared" si="32"/>
        <v>0</v>
      </c>
      <c r="D153" s="37">
        <f>D154</f>
        <v>0</v>
      </c>
      <c r="E153" s="37">
        <f t="shared" si="32"/>
        <v>0</v>
      </c>
      <c r="F153" s="37">
        <f t="shared" si="32"/>
        <v>0</v>
      </c>
      <c r="G153" s="37">
        <f t="shared" si="32"/>
        <v>0</v>
      </c>
      <c r="H153" s="40">
        <f t="shared" si="32"/>
        <v>0</v>
      </c>
      <c r="I153" s="37">
        <f>I154</f>
        <v>0</v>
      </c>
    </row>
    <row r="154" spans="1:9" ht="26.25" customHeight="1" x14ac:dyDescent="0.2">
      <c r="A154" s="14" t="s">
        <v>94</v>
      </c>
      <c r="B154" s="40">
        <v>0</v>
      </c>
      <c r="C154" s="40">
        <v>0</v>
      </c>
      <c r="D154" s="40">
        <v>0</v>
      </c>
      <c r="E154" s="36">
        <v>0</v>
      </c>
      <c r="F154" s="36">
        <v>0</v>
      </c>
      <c r="G154" s="56">
        <v>0</v>
      </c>
      <c r="H154" s="36">
        <v>0</v>
      </c>
      <c r="I154" s="40">
        <v>0</v>
      </c>
    </row>
    <row r="155" spans="1:9" ht="21" customHeight="1" x14ac:dyDescent="0.2">
      <c r="A155" s="23" t="s">
        <v>65</v>
      </c>
      <c r="B155" s="39">
        <f>B109+B118+B119+B120+B126+B131+B134+B140+B143+B148+B153</f>
        <v>4976648.6999999993</v>
      </c>
      <c r="C155" s="39">
        <f>C109+C118+C119+C120+C126+C131+C134+C140+C143+C148+C153</f>
        <v>3886900.6999999997</v>
      </c>
      <c r="D155" s="39">
        <f>D109+D118+D119+D120+D126+D131+D134+D140+D143+D148+D153</f>
        <v>3264485.3000000003</v>
      </c>
      <c r="E155" s="38">
        <f>$D:$D/$B:$B*100</f>
        <v>65.59605663948112</v>
      </c>
      <c r="F155" s="38">
        <f>$D:$D/$C:$C*100</f>
        <v>83.986845869255177</v>
      </c>
      <c r="G155" s="39">
        <f>G109+G118+G119+G120+G126+G131+G134+G140+G143+G148+G153</f>
        <v>3740875.3000000007</v>
      </c>
      <c r="H155" s="46">
        <f>$D:$D/$G:$G*100</f>
        <v>87.265279866452644</v>
      </c>
      <c r="I155" s="39">
        <f>I109+I118+I119+I120+I126+I131+I134+I140+I143+I148+I153</f>
        <v>393348.4</v>
      </c>
    </row>
    <row r="156" spans="1:9" ht="24" customHeight="1" x14ac:dyDescent="0.2">
      <c r="A156" s="16" t="s">
        <v>66</v>
      </c>
      <c r="B156" s="39">
        <f>B107-B155</f>
        <v>-783372.49999999953</v>
      </c>
      <c r="C156" s="39">
        <f>C107-C155</f>
        <v>-804294.79999999981</v>
      </c>
      <c r="D156" s="39">
        <f>D107-D155</f>
        <v>-330023.90000000037</v>
      </c>
      <c r="E156" s="39"/>
      <c r="F156" s="39"/>
      <c r="G156" s="39">
        <f>G107-G155</f>
        <v>-314089.90000000084</v>
      </c>
      <c r="H156" s="47"/>
      <c r="I156" s="39">
        <f>I107-I155</f>
        <v>89093.400000000023</v>
      </c>
    </row>
    <row r="157" spans="1:9" ht="30" customHeight="1" x14ac:dyDescent="0.2">
      <c r="A157" s="3" t="s">
        <v>67</v>
      </c>
      <c r="B157" s="40" t="s">
        <v>160</v>
      </c>
      <c r="C157" s="40"/>
      <c r="D157" s="40" t="s">
        <v>171</v>
      </c>
      <c r="E157" s="40"/>
      <c r="F157" s="40"/>
      <c r="G157" s="40"/>
      <c r="H157" s="40"/>
      <c r="I157" s="40"/>
    </row>
    <row r="158" spans="1:9" ht="17.25" customHeight="1" x14ac:dyDescent="0.25">
      <c r="A158" s="7" t="s">
        <v>68</v>
      </c>
      <c r="B158" s="37">
        <f>SUM(B160,B161)</f>
        <v>818055</v>
      </c>
      <c r="C158" s="40"/>
      <c r="D158" s="37">
        <f>SUM(D160,D161)</f>
        <v>488031.10000000003</v>
      </c>
      <c r="E158" s="40"/>
      <c r="F158" s="40"/>
      <c r="G158" s="63"/>
      <c r="H158" s="48"/>
      <c r="I158" s="37">
        <f>SUM(I160,I161)</f>
        <v>89093.3</v>
      </c>
    </row>
    <row r="159" spans="1:9" x14ac:dyDescent="0.2">
      <c r="A159" s="3" t="s">
        <v>7</v>
      </c>
      <c r="B159" s="40"/>
      <c r="C159" s="40"/>
      <c r="D159" s="40"/>
      <c r="E159" s="40"/>
      <c r="F159" s="40"/>
      <c r="G159" s="40"/>
      <c r="H159" s="48"/>
      <c r="I159" s="40"/>
    </row>
    <row r="160" spans="1:9" ht="18" customHeight="1" x14ac:dyDescent="0.2">
      <c r="A160" s="8" t="s">
        <v>69</v>
      </c>
      <c r="B160" s="40">
        <v>762231.5</v>
      </c>
      <c r="C160" s="40"/>
      <c r="D160" s="40">
        <v>381844.4</v>
      </c>
      <c r="E160" s="40"/>
      <c r="F160" s="40"/>
      <c r="G160" s="40"/>
      <c r="H160" s="48"/>
      <c r="I160" s="40">
        <v>3506.6</v>
      </c>
    </row>
    <row r="161" spans="1:9" x14ac:dyDescent="0.2">
      <c r="A161" s="3" t="s">
        <v>70</v>
      </c>
      <c r="B161" s="40">
        <v>55823.5</v>
      </c>
      <c r="C161" s="40"/>
      <c r="D161" s="40">
        <v>106186.7</v>
      </c>
      <c r="E161" s="40"/>
      <c r="F161" s="40"/>
      <c r="G161" s="40"/>
      <c r="H161" s="48"/>
      <c r="I161" s="40">
        <v>85586.7</v>
      </c>
    </row>
    <row r="162" spans="1:9" hidden="1" x14ac:dyDescent="0.2">
      <c r="A162" s="4" t="s">
        <v>92</v>
      </c>
      <c r="B162" s="41"/>
      <c r="C162" s="41"/>
      <c r="D162" s="41"/>
      <c r="E162" s="41"/>
      <c r="F162" s="41"/>
      <c r="G162" s="41"/>
      <c r="H162" s="49"/>
      <c r="I162" s="41"/>
    </row>
    <row r="163" spans="1:9" ht="12" customHeight="1" x14ac:dyDescent="0.25">
      <c r="A163" s="17"/>
    </row>
    <row r="164" spans="1:9" hidden="1" x14ac:dyDescent="0.25">
      <c r="A164" s="18"/>
      <c r="B164" s="64"/>
    </row>
    <row r="165" spans="1:9" ht="31.5" hidden="1" x14ac:dyDescent="0.25">
      <c r="A165" s="19" t="s">
        <v>100</v>
      </c>
      <c r="B165" s="43"/>
      <c r="C165" s="43"/>
      <c r="D165" s="43"/>
      <c r="E165" s="43"/>
      <c r="F165" s="43"/>
      <c r="G165" s="43"/>
      <c r="H165" s="43" t="s">
        <v>89</v>
      </c>
      <c r="I165" s="43"/>
    </row>
    <row r="166" spans="1:9" x14ac:dyDescent="0.25">
      <c r="A166" s="18"/>
      <c r="B166" s="43"/>
      <c r="C166" s="43"/>
      <c r="D166" s="43"/>
      <c r="E166" s="43"/>
      <c r="F166" s="43"/>
      <c r="G166" s="43"/>
      <c r="H166" s="43"/>
      <c r="I166" s="43"/>
    </row>
    <row r="168" spans="1:9" x14ac:dyDescent="0.25">
      <c r="A168" s="21" t="s">
        <v>93</v>
      </c>
    </row>
  </sheetData>
  <mergeCells count="14">
    <mergeCell ref="A108:I108"/>
    <mergeCell ref="A1:H1"/>
    <mergeCell ref="A2:H2"/>
    <mergeCell ref="A3:H3"/>
    <mergeCell ref="A6:I6"/>
    <mergeCell ref="H9:H10"/>
    <mergeCell ref="I9:I10"/>
    <mergeCell ref="G9:G10"/>
    <mergeCell ref="F9:F10"/>
    <mergeCell ref="A9:A10"/>
    <mergeCell ref="B9:B10"/>
    <mergeCell ref="C9:C10"/>
    <mergeCell ref="D9:D10"/>
    <mergeCell ref="E9:E10"/>
  </mergeCells>
  <phoneticPr fontId="0" type="noConversion"/>
  <pageMargins left="0.39370078740157483" right="0.15748031496062992" top="0.19685039370078741" bottom="0.19685039370078741" header="0.35433070866141736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Храменкова</dc:creator>
  <cp:lastModifiedBy>gorfo1</cp:lastModifiedBy>
  <cp:lastPrinted>2024-10-02T05:44:04Z</cp:lastPrinted>
  <dcterms:created xsi:type="dcterms:W3CDTF">2010-09-10T01:16:58Z</dcterms:created>
  <dcterms:modified xsi:type="dcterms:W3CDTF">2024-11-06T09:21:32Z</dcterms:modified>
</cp:coreProperties>
</file>