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\"/>
    </mc:Choice>
  </mc:AlternateContent>
  <xr:revisionPtr revIDLastSave="0" documentId="13_ncr:1_{37B2598D-F9C5-40E0-9AAB-06E6A663B85D}" xr6:coauthVersionLast="45" xr6:coauthVersionMax="45" xr10:uidLastSave="{00000000-0000-0000-0000-000000000000}"/>
  <bookViews>
    <workbookView xWindow="16155" yWindow="270" windowWidth="12645" windowHeight="14475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Лист1!$C$15:$C$99</definedName>
    <definedName name="_xlnm.Print_Area" localSheetId="0">Лист1!$A$1:$F$99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7" i="1" l="1"/>
  <c r="D102" i="1"/>
  <c r="D106" i="1" s="1"/>
  <c r="D109" i="1" s="1"/>
  <c r="D18" i="1"/>
  <c r="D19" i="1"/>
  <c r="E116" i="1" l="1"/>
  <c r="D98" i="1"/>
  <c r="F95" i="1"/>
  <c r="E95" i="1"/>
  <c r="D95" i="1"/>
  <c r="D64" i="1"/>
  <c r="D96" i="1"/>
  <c r="A78" i="1" l="1"/>
  <c r="A80" i="1" s="1"/>
  <c r="A82" i="1" s="1"/>
  <c r="A84" i="1" s="1"/>
  <c r="A86" i="1" s="1"/>
  <c r="A41" i="1"/>
  <c r="A43" i="1" s="1"/>
  <c r="A45" i="1" s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A67" i="1" s="1"/>
  <c r="A69" i="1" s="1"/>
  <c r="A71" i="1" s="1"/>
  <c r="A73" i="1" s="1"/>
  <c r="A75" i="1" s="1"/>
  <c r="A77" i="1" s="1"/>
  <c r="E111" i="1" l="1"/>
  <c r="D111" i="1"/>
  <c r="F67" i="1" l="1"/>
  <c r="D23" i="1"/>
  <c r="D53" i="1"/>
  <c r="E67" i="1"/>
  <c r="D67" i="1"/>
  <c r="D113" i="1" l="1"/>
  <c r="D57" i="1" l="1"/>
  <c r="D110" i="1" l="1"/>
  <c r="D107" i="1"/>
  <c r="D37" i="1" l="1"/>
  <c r="F20" i="1"/>
  <c r="E20" i="1"/>
  <c r="D20" i="1"/>
  <c r="D60" i="1" l="1"/>
  <c r="F24" i="1"/>
  <c r="E24" i="1"/>
  <c r="D24" i="1" l="1"/>
  <c r="F46" i="1"/>
  <c r="E46" i="1"/>
  <c r="D46" i="1"/>
  <c r="F70" i="1"/>
  <c r="E70" i="1"/>
  <c r="D70" i="1"/>
  <c r="D28" i="1"/>
  <c r="D59" i="1"/>
  <c r="D45" i="1"/>
  <c r="F45" i="1"/>
  <c r="E45" i="1"/>
  <c r="D32" i="1"/>
  <c r="D56" i="1"/>
  <c r="D36" i="1"/>
  <c r="D33" i="1"/>
  <c r="E25" i="1"/>
  <c r="D25" i="1"/>
  <c r="D26" i="1"/>
  <c r="D29" i="1"/>
  <c r="D16" i="1"/>
  <c r="D30" i="1"/>
  <c r="D35" i="1"/>
  <c r="D31" i="1"/>
  <c r="E27" i="1"/>
  <c r="D27" i="1"/>
  <c r="D104" i="1" l="1"/>
  <c r="D103" i="1" l="1"/>
  <c r="F103" i="1" l="1"/>
  <c r="E103" i="1"/>
  <c r="F99" i="1"/>
  <c r="E102" i="1"/>
  <c r="F104" i="1"/>
  <c r="E104" i="1"/>
  <c r="E99" i="1"/>
  <c r="A39" i="1"/>
  <c r="K9" i="2"/>
  <c r="H9" i="2"/>
  <c r="E9" i="2"/>
  <c r="D99" i="1"/>
  <c r="F102" i="1" l="1"/>
  <c r="F106" i="1" s="1"/>
  <c r="F109" i="1" s="1"/>
  <c r="F115" i="1" s="1"/>
  <c r="F117" i="1" s="1"/>
  <c r="E106" i="1"/>
  <c r="E109" i="1" s="1"/>
  <c r="E115" i="1" s="1"/>
  <c r="E117" i="1" s="1"/>
  <c r="D115" i="1"/>
</calcChain>
</file>

<file path=xl/sharedStrings.xml><?xml version="1.0" encoding="utf-8"?>
<sst xmlns="http://schemas.openxmlformats.org/spreadsheetml/2006/main" count="200" uniqueCount="192">
  <si>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</si>
  <si>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</si>
  <si>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</si>
  <si>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</si>
  <si>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</si>
  <si>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</si>
  <si>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</si>
  <si>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</si>
  <si>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</si>
  <si>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</si>
  <si>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</si>
  <si>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</si>
  <si>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</si>
  <si>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</si>
  <si>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</si>
  <si>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</si>
  <si>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</si>
  <si>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</si>
  <si>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</si>
  <si>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</si>
  <si>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</si>
  <si>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</si>
  <si>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</si>
  <si>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</si>
  <si>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</si>
  <si>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</si>
  <si>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</si>
  <si>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</si>
  <si>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</si>
  <si>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</si>
  <si>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</si>
  <si>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</si>
  <si>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</si>
  <si>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</si>
  <si>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</si>
  <si>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</si>
  <si>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</si>
  <si>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</si>
  <si>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</si>
  <si>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011 00 75550</t>
  </si>
  <si>
    <t>917 00 51200</t>
  </si>
  <si>
    <t>921 00 75140</t>
  </si>
  <si>
    <t>911 00 74290</t>
  </si>
  <si>
    <t>051 00 74120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</si>
  <si>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</si>
  <si>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</si>
  <si>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</si>
  <si>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162 F3 67483 162 F3 67484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</si>
  <si>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</si>
  <si>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</si>
  <si>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</si>
  <si>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</si>
  <si>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</si>
  <si>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</si>
  <si>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</si>
  <si>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</si>
  <si>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</si>
  <si>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</si>
  <si>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</si>
  <si>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</si>
  <si>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развитие детско-юношеского спорта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</si>
  <si>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</si>
  <si>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</si>
  <si>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</si>
  <si>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</si>
  <si>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</si>
  <si>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</si>
  <si>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</si>
  <si>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</si>
  <si>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</si>
  <si>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</si>
  <si>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</si>
  <si>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</si>
  <si>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</si>
  <si>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</si>
  <si>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</si>
  <si>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Приложение 6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</si>
  <si>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</si>
  <si>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</si>
  <si>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</si>
  <si>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</si>
  <si>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</si>
  <si>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</si>
  <si>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</si>
  <si>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</si>
  <si>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</si>
  <si>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</si>
  <si>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</si>
  <si>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</si>
  <si>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</si>
  <si>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</si>
  <si>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</si>
  <si>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</si>
  <si>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</si>
  <si>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</si>
  <si>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</si>
  <si>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</si>
  <si>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174 01 76850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</si>
  <si>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</t>
  </si>
  <si>
    <t>074 02 74460</t>
  </si>
  <si>
    <t>164 02 74670</t>
  </si>
  <si>
    <t>044 03 75700</t>
  </si>
  <si>
    <t>024 02 75640 024 02 74090</t>
  </si>
  <si>
    <t>024 02 75880 024 02 74080</t>
  </si>
  <si>
    <t>024 02 75660</t>
  </si>
  <si>
    <t>024 02 75560</t>
  </si>
  <si>
    <t>024 02 75540</t>
  </si>
  <si>
    <t>024 05 76490</t>
  </si>
  <si>
    <t>164 02 75870 164 02 R0820</t>
  </si>
  <si>
    <t>917 05 51180</t>
  </si>
  <si>
    <t>91Г 00 76040</t>
  </si>
  <si>
    <t>024 04 75520</t>
  </si>
  <si>
    <t>084 04 75190</t>
  </si>
  <si>
    <t>064 01 75180</t>
  </si>
  <si>
    <t>164 02 78460</t>
  </si>
  <si>
    <t>034 06 02890</t>
  </si>
  <si>
    <t>023 02 75630</t>
  </si>
  <si>
    <t>023 02 75820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</si>
  <si>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</si>
  <si>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024 02 R3040</t>
  </si>
  <si>
    <t>083 01 R4662</t>
  </si>
  <si>
    <t>083 02 74880</t>
  </si>
  <si>
    <t>083 02 R5190</t>
  </si>
  <si>
    <t>104 01 74560</t>
  </si>
  <si>
    <t>113 02 76070</t>
  </si>
  <si>
    <t>Межбюджетные трансферты, выделяемые из краевого и федерального бюджетов в 2024 году и плановом периоде 2025-2026 годов</t>
  </si>
  <si>
    <t>от 14.12.2023  № 340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</si>
  <si>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</si>
  <si>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</si>
  <si>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</si>
  <si>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 E1 51720</t>
  </si>
  <si>
    <t>023 02 15210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</si>
  <si>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</si>
  <si>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242 F2 55550</t>
  </si>
  <si>
    <t>024 02 75830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</si>
  <si>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</si>
  <si>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242 F2 74510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</si>
  <si>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</t>
  </si>
  <si>
    <t>063 01 74630</t>
  </si>
  <si>
    <t>024 02 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</si>
  <si>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</si>
  <si>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024 02 75680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</si>
  <si>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</si>
  <si>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122 R3 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</si>
  <si>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</si>
  <si>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122 R3 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</si>
  <si>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</si>
  <si>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053 01 74120</t>
  </si>
  <si>
    <t>91Г 00 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</si>
  <si>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</si>
  <si>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123 01 75090</t>
  </si>
  <si>
    <t>163 02 R4970</t>
  </si>
  <si>
    <t>093 01 78480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</si>
  <si>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</si>
  <si>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093 01 74180</t>
  </si>
  <si>
    <t>093 01 74040</t>
  </si>
  <si>
    <t>Субсидии бюджетам муниципальных образований  на устройство быстровозводимых крытых конструкций</t>
  </si>
  <si>
    <t>093 02 74360</t>
  </si>
  <si>
    <t>Субсидии бюджетам муниципальных образований  на приобретение специализированных транспортных средств для перевозки инвалидов, спортивного 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</si>
  <si>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014 01 75550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</si>
  <si>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</si>
  <si>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153 02 76410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</si>
  <si>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</si>
  <si>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104 01 76630</t>
  </si>
  <si>
    <t>Субсидии бюджетам муниципальных образований на развитие экстремальных видов спорта в рамках деятельности муниципальных молодежных центров</t>
  </si>
  <si>
    <t>082 A2 74820</t>
  </si>
  <si>
    <t>113 02 76680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</si>
  <si>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</t>
  </si>
  <si>
    <t>917 00 10320</t>
  </si>
  <si>
    <t>Иные межбюджетные трансферты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</si>
  <si>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153 02 78400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</si>
  <si>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</si>
  <si>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043 02 75710</t>
  </si>
  <si>
    <t>163 02 76030</t>
  </si>
  <si>
    <t>122 R3 73980</t>
  </si>
  <si>
    <t>023 02 75590</t>
  </si>
  <si>
    <t>163 01 74660</t>
  </si>
  <si>
    <t>143 07 75750</t>
  </si>
  <si>
    <t>Субсидии бюджетам муниципальных образований края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</si>
  <si>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093 02 26540</t>
  </si>
  <si>
    <t>093 02 26501</t>
  </si>
  <si>
    <t>Субсидии бюджетам муниципальных образований на выполнение требований федеральных стандартов спортивной подготовки</t>
  </si>
  <si>
    <t>024 02 R3041</t>
  </si>
  <si>
    <t>Субсидии бюджетам муниципальных образований на софинансирование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</si>
  <si>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</si>
  <si>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242 F2 784440</t>
  </si>
  <si>
    <t>Субсидии бюджетам муниципальных образований на реализацию мероприятий по благоустройству территорий</t>
  </si>
  <si>
    <t>204 01 75790</t>
  </si>
  <si>
    <t>023 02 74700</t>
  </si>
  <si>
    <t>Субсидии бюджетам муниципальных образований на создание условий для предоставления горячего питания обучающимся общеобразовательных организаций</t>
  </si>
  <si>
    <t>053 01 74130</t>
  </si>
  <si>
    <t>от 27.06.2024 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</si>
</sst>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"/>
  <sheetViews>
    <sheetView tabSelected="1" topLeftCell="D1" zoomScaleNormal="100" zoomScaleSheetLayoutView="85" workbookViewId="0">
      <selection activeCell="D117" sqref="D117"/>
    </sheetView>
  </sheetViews>
  <sheetFormatPr defaultRowHeight="11.25" x14ac:dyDescent="0.2"/>
  <cols>
    <col min="1" max="1" width="4" style="1" customWidth="1"/>
    <col min="2" max="2" width="94" style="1" customWidth="1"/>
    <col min="3" max="3" width="10.5703125" style="37" hidden="1" customWidth="1"/>
    <col min="4" max="6" width="9.7109375" style="2" customWidth="1"/>
    <col min="7" max="16384" width="9.140625" style="2"/>
  </cols>
  <sheetData>
    <row r="1" spans="1:7" x14ac:dyDescent="0.2">
      <c r="E1" s="70" t="s">
        <v>76</v>
      </c>
      <c r="F1" s="70"/>
    </row>
    <row r="2" spans="1:7" x14ac:dyDescent="0.2">
      <c r="E2" s="64"/>
      <c r="F2" s="64" t="s">
        <v>2</v>
      </c>
    </row>
    <row r="3" spans="1:7" x14ac:dyDescent="0.2">
      <c r="E3" s="65"/>
      <c r="F3" s="65" t="s">
        <v>191</v>
      </c>
    </row>
    <row r="5" spans="1:7" x14ac:dyDescent="0.2">
      <c r="E5" s="70" t="s">
        <v>76</v>
      </c>
      <c r="F5" s="70"/>
    </row>
    <row r="6" spans="1:7" x14ac:dyDescent="0.2">
      <c r="E6" s="64"/>
      <c r="F6" s="64" t="s">
        <v>2</v>
      </c>
    </row>
    <row r="7" spans="1:7" x14ac:dyDescent="0.2">
      <c r="E7" s="65"/>
      <c r="F7" s="65" t="s">
        <v>126</v>
      </c>
    </row>
    <row r="10" spans="1:7" ht="15" customHeight="1" x14ac:dyDescent="0.2">
      <c r="A10" s="69" t="s">
        <v>125</v>
      </c>
      <c r="B10" s="69"/>
      <c r="C10" s="69"/>
      <c r="D10" s="69"/>
      <c r="E10" s="69"/>
      <c r="F10" s="69"/>
    </row>
    <row r="11" spans="1:7" x14ac:dyDescent="0.2">
      <c r="A11" s="3"/>
      <c r="B11" s="3"/>
      <c r="C11" s="3"/>
    </row>
    <row r="12" spans="1:7" x14ac:dyDescent="0.2">
      <c r="C12" s="38"/>
      <c r="F12" s="20" t="s">
        <v>3</v>
      </c>
    </row>
    <row r="13" spans="1:7" ht="25.5" x14ac:dyDescent="0.2">
      <c r="A13" s="22" t="s">
        <v>19</v>
      </c>
      <c r="B13" s="29" t="s">
        <v>20</v>
      </c>
      <c r="C13" s="30"/>
      <c r="D13" s="29">
        <v>2024</v>
      </c>
      <c r="E13" s="29">
        <v>2025</v>
      </c>
      <c r="F13" s="29">
        <v>2026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39"/>
      <c r="D15" s="6"/>
      <c r="E15" s="16"/>
      <c r="F15" s="16"/>
    </row>
    <row r="16" spans="1:7" ht="38.25" customHeight="1" x14ac:dyDescent="0.2">
      <c r="A16" s="31">
        <v>1</v>
      </c>
      <c r="B16" s="45" t="s">
        <v>26</v>
      </c>
      <c r="C16" s="40" t="s">
        <v>100</v>
      </c>
      <c r="D16" s="56">
        <f>1183.2+84.4</f>
        <v>1267.6000000000001</v>
      </c>
      <c r="E16" s="52">
        <v>1183.2</v>
      </c>
      <c r="F16" s="52">
        <v>1183.2</v>
      </c>
      <c r="G16" s="1"/>
    </row>
    <row r="17" spans="1:7" ht="29.25" customHeight="1" x14ac:dyDescent="0.2">
      <c r="A17" s="31">
        <v>2</v>
      </c>
      <c r="B17" s="46" t="s">
        <v>27</v>
      </c>
      <c r="C17" s="40" t="s">
        <v>101</v>
      </c>
      <c r="D17" s="56">
        <v>78279.399999999994</v>
      </c>
      <c r="E17" s="50">
        <v>78279.399999999994</v>
      </c>
      <c r="F17" s="50">
        <v>78279.399999999994</v>
      </c>
      <c r="G17" s="1"/>
    </row>
    <row r="18" spans="1:7" ht="75" customHeight="1" x14ac:dyDescent="0.2">
      <c r="A18" s="31">
        <v>3</v>
      </c>
      <c r="B18" s="47" t="s">
        <v>67</v>
      </c>
      <c r="C18" s="40" t="s">
        <v>102</v>
      </c>
      <c r="D18" s="59">
        <f>559033.5+(725.6+15197.8+3881.9)+(1358.9+1282.6-1213.3+2949.8+803.8+9077.1)</f>
        <v>593097.70000000007</v>
      </c>
      <c r="E18" s="59">
        <v>544791.69999999995</v>
      </c>
      <c r="F18" s="59">
        <v>544791.69999999995</v>
      </c>
      <c r="G18" s="1"/>
    </row>
    <row r="19" spans="1:7" ht="75.75" customHeight="1" x14ac:dyDescent="0.2">
      <c r="A19" s="31">
        <v>4</v>
      </c>
      <c r="B19" s="47" t="s">
        <v>68</v>
      </c>
      <c r="C19" s="40" t="s">
        <v>103</v>
      </c>
      <c r="D19" s="68">
        <f>380884.3+(12358.7+8945.2)+(4572.9-3048-5538.1+14356.5+5784.4)</f>
        <v>418315.9</v>
      </c>
      <c r="E19" s="59">
        <v>380884.3</v>
      </c>
      <c r="F19" s="59">
        <v>380884.3</v>
      </c>
      <c r="G19" s="1"/>
    </row>
    <row r="20" spans="1:7" ht="38.25" customHeight="1" x14ac:dyDescent="0.2">
      <c r="A20" s="31">
        <v>5</v>
      </c>
      <c r="B20" s="62" t="s">
        <v>95</v>
      </c>
      <c r="C20" s="40" t="s">
        <v>104</v>
      </c>
      <c r="D20" s="59">
        <f>39775.4-17368.2</f>
        <v>22407.200000000001</v>
      </c>
      <c r="E20" s="58">
        <f>39775.4-17368.2</f>
        <v>22407.200000000001</v>
      </c>
      <c r="F20" s="58">
        <f>39775.4-17368.2</f>
        <v>22407.200000000001</v>
      </c>
      <c r="G20" s="1"/>
    </row>
    <row r="21" spans="1:7" ht="38.25" customHeight="1" x14ac:dyDescent="0.2">
      <c r="A21" s="31">
        <v>6</v>
      </c>
      <c r="B21" s="47" t="s">
        <v>57</v>
      </c>
      <c r="C21" s="40" t="s">
        <v>105</v>
      </c>
      <c r="D21" s="59">
        <v>3602.6</v>
      </c>
      <c r="E21" s="58">
        <v>3602.6</v>
      </c>
      <c r="F21" s="58">
        <v>3602.6</v>
      </c>
      <c r="G21" s="1"/>
    </row>
    <row r="22" spans="1:7" ht="60" customHeight="1" x14ac:dyDescent="0.2">
      <c r="A22" s="31">
        <v>7</v>
      </c>
      <c r="B22" s="47" t="s">
        <v>58</v>
      </c>
      <c r="C22" s="40" t="s">
        <v>106</v>
      </c>
      <c r="D22" s="57">
        <v>2752.8</v>
      </c>
      <c r="E22" s="58">
        <v>2752.8</v>
      </c>
      <c r="F22" s="58">
        <v>2752.8</v>
      </c>
      <c r="G22" s="1"/>
    </row>
    <row r="23" spans="1:7" ht="27.75" customHeight="1" x14ac:dyDescent="0.2">
      <c r="A23" s="31">
        <v>8</v>
      </c>
      <c r="B23" s="47" t="s">
        <v>65</v>
      </c>
      <c r="C23" s="40" t="s">
        <v>107</v>
      </c>
      <c r="D23" s="57">
        <f>18471.3+63.1659</f>
        <v>18534.465899999999</v>
      </c>
      <c r="E23" s="58">
        <v>18471.3</v>
      </c>
      <c r="F23" s="58">
        <v>18471.3</v>
      </c>
      <c r="G23" s="1"/>
    </row>
    <row r="24" spans="1:7" ht="51" customHeight="1" x14ac:dyDescent="0.2">
      <c r="A24" s="31">
        <v>9</v>
      </c>
      <c r="B24" s="62" t="s">
        <v>56</v>
      </c>
      <c r="C24" s="40" t="s">
        <v>108</v>
      </c>
      <c r="D24" s="59">
        <f>103543.2+(177.13993-0.03993)</f>
        <v>103720.3</v>
      </c>
      <c r="E24" s="57">
        <f>(1240.95263+51659.7473699999)</f>
        <v>52900.7</v>
      </c>
      <c r="F24" s="57">
        <f>(1178.92857+46739.77143)</f>
        <v>47918.7</v>
      </c>
      <c r="G24" s="1"/>
    </row>
    <row r="25" spans="1:7" ht="27" customHeight="1" x14ac:dyDescent="0.2">
      <c r="A25" s="31">
        <v>10</v>
      </c>
      <c r="B25" s="47" t="s">
        <v>66</v>
      </c>
      <c r="C25" s="40" t="s">
        <v>109</v>
      </c>
      <c r="D25" s="57">
        <f>620.8+99.6</f>
        <v>720.4</v>
      </c>
      <c r="E25" s="58">
        <f>645.9+156</f>
        <v>801.9</v>
      </c>
      <c r="F25" s="58">
        <v>884.8</v>
      </c>
      <c r="G25" s="1"/>
    </row>
    <row r="26" spans="1:7" ht="36" x14ac:dyDescent="0.2">
      <c r="A26" s="31">
        <v>11</v>
      </c>
      <c r="B26" s="62" t="s">
        <v>28</v>
      </c>
      <c r="C26" s="40" t="s">
        <v>110</v>
      </c>
      <c r="D26" s="59">
        <f>2329.2+168.7</f>
        <v>2497.8999999999996</v>
      </c>
      <c r="E26" s="58">
        <v>2329.1999999999998</v>
      </c>
      <c r="F26" s="58">
        <v>2329.1999999999998</v>
      </c>
      <c r="G26" s="1"/>
    </row>
    <row r="27" spans="1:7" ht="26.25" customHeight="1" x14ac:dyDescent="0.2">
      <c r="A27" s="31">
        <v>12</v>
      </c>
      <c r="B27" s="62" t="s">
        <v>29</v>
      </c>
      <c r="C27" s="40" t="s">
        <v>40</v>
      </c>
      <c r="D27" s="59">
        <f>3.2+29.1</f>
        <v>32.300000000000004</v>
      </c>
      <c r="E27" s="58">
        <f>2.8+30.8</f>
        <v>33.6</v>
      </c>
      <c r="F27" s="58">
        <v>289</v>
      </c>
      <c r="G27" s="1"/>
    </row>
    <row r="28" spans="1:7" ht="24" x14ac:dyDescent="0.2">
      <c r="A28" s="31">
        <v>13</v>
      </c>
      <c r="B28" s="62" t="s">
        <v>96</v>
      </c>
      <c r="C28" s="40" t="s">
        <v>111</v>
      </c>
      <c r="D28" s="59">
        <f>15110.4+1012.4</f>
        <v>16122.8</v>
      </c>
      <c r="E28" s="53">
        <v>15110.4</v>
      </c>
      <c r="F28" s="53">
        <v>15110.4</v>
      </c>
      <c r="G28" s="1"/>
    </row>
    <row r="29" spans="1:7" ht="27" customHeight="1" x14ac:dyDescent="0.2">
      <c r="A29" s="31">
        <v>14</v>
      </c>
      <c r="B29" s="47" t="s">
        <v>30</v>
      </c>
      <c r="C29" s="40" t="s">
        <v>41</v>
      </c>
      <c r="D29" s="57">
        <f>1232.6+84.3</f>
        <v>1316.8999999999999</v>
      </c>
      <c r="E29" s="58">
        <v>1232.5999999999999</v>
      </c>
      <c r="F29" s="58">
        <v>1232.5999999999999</v>
      </c>
      <c r="G29" s="1"/>
    </row>
    <row r="30" spans="1:7" ht="38.25" customHeight="1" x14ac:dyDescent="0.2">
      <c r="A30" s="31">
        <v>15</v>
      </c>
      <c r="B30" s="48" t="s">
        <v>31</v>
      </c>
      <c r="C30" s="41" t="s">
        <v>112</v>
      </c>
      <c r="D30" s="57">
        <f>545.5+84.4</f>
        <v>629.9</v>
      </c>
      <c r="E30" s="54">
        <v>545.5</v>
      </c>
      <c r="F30" s="54">
        <v>545.5</v>
      </c>
      <c r="G30" s="1"/>
    </row>
    <row r="31" spans="1:7" ht="36" x14ac:dyDescent="0.2">
      <c r="A31" s="31">
        <v>16</v>
      </c>
      <c r="B31" s="47" t="s">
        <v>32</v>
      </c>
      <c r="C31" s="40" t="s">
        <v>42</v>
      </c>
      <c r="D31" s="57">
        <f>93.1+6.7</f>
        <v>99.8</v>
      </c>
      <c r="E31" s="58">
        <v>93.1</v>
      </c>
      <c r="F31" s="58">
        <v>93.1</v>
      </c>
      <c r="G31" s="1"/>
    </row>
    <row r="32" spans="1:7" ht="36" x14ac:dyDescent="0.2">
      <c r="A32" s="31">
        <v>17</v>
      </c>
      <c r="B32" s="49" t="s">
        <v>55</v>
      </c>
      <c r="C32" s="40" t="s">
        <v>113</v>
      </c>
      <c r="D32" s="58">
        <f>2066.1+16.9</f>
        <v>2083</v>
      </c>
      <c r="E32" s="58">
        <v>1428.9</v>
      </c>
      <c r="F32" s="58">
        <v>1428.9</v>
      </c>
      <c r="G32" s="1"/>
    </row>
    <row r="33" spans="1:7" ht="24" x14ac:dyDescent="0.2">
      <c r="A33" s="31">
        <v>18</v>
      </c>
      <c r="B33" s="49" t="s">
        <v>98</v>
      </c>
      <c r="C33" s="40" t="s">
        <v>97</v>
      </c>
      <c r="D33" s="58">
        <f>644+42.2</f>
        <v>686.2</v>
      </c>
      <c r="E33" s="58">
        <v>644</v>
      </c>
      <c r="F33" s="58">
        <v>644</v>
      </c>
      <c r="G33" s="1"/>
    </row>
    <row r="34" spans="1:7" ht="38.25" hidden="1" customHeight="1" x14ac:dyDescent="0.2">
      <c r="A34" s="31">
        <v>19</v>
      </c>
      <c r="B34" s="49" t="s">
        <v>49</v>
      </c>
      <c r="C34" s="40" t="s">
        <v>50</v>
      </c>
      <c r="D34" s="58"/>
      <c r="E34" s="58"/>
      <c r="F34" s="58"/>
      <c r="G34" s="1"/>
    </row>
    <row r="35" spans="1:7" ht="49.5" customHeight="1" x14ac:dyDescent="0.2">
      <c r="A35" s="31">
        <v>19</v>
      </c>
      <c r="B35" s="49" t="s">
        <v>70</v>
      </c>
      <c r="C35" s="40" t="s">
        <v>114</v>
      </c>
      <c r="D35" s="58">
        <f>386.9+28.3</f>
        <v>415.2</v>
      </c>
      <c r="E35" s="58">
        <v>386.9</v>
      </c>
      <c r="F35" s="58">
        <v>386.9</v>
      </c>
      <c r="G35" s="1"/>
    </row>
    <row r="36" spans="1:7" ht="37.5" customHeight="1" x14ac:dyDescent="0.2">
      <c r="A36" s="31">
        <v>20</v>
      </c>
      <c r="B36" s="49" t="s">
        <v>69</v>
      </c>
      <c r="C36" s="40" t="s">
        <v>99</v>
      </c>
      <c r="D36" s="58">
        <f>2696.3+168.7</f>
        <v>2865</v>
      </c>
      <c r="E36" s="58">
        <v>2696.3</v>
      </c>
      <c r="F36" s="58">
        <v>2696.3</v>
      </c>
      <c r="G36" s="1"/>
    </row>
    <row r="37" spans="1:7" ht="39" customHeight="1" x14ac:dyDescent="0.2">
      <c r="A37" s="31">
        <v>21</v>
      </c>
      <c r="B37" s="49" t="s">
        <v>46</v>
      </c>
      <c r="C37" s="40" t="s">
        <v>115</v>
      </c>
      <c r="D37" s="58">
        <f>3160.9+210.9</f>
        <v>3371.8</v>
      </c>
      <c r="E37" s="58">
        <v>3160.9</v>
      </c>
      <c r="F37" s="58">
        <v>3160.9</v>
      </c>
    </row>
    <row r="38" spans="1:7" ht="14.25" x14ac:dyDescent="0.2">
      <c r="A38" s="31"/>
      <c r="B38" s="34" t="s">
        <v>12</v>
      </c>
      <c r="C38" s="41"/>
      <c r="D38" s="51"/>
      <c r="E38" s="51"/>
      <c r="F38" s="51"/>
    </row>
    <row r="39" spans="1:7" ht="12" x14ac:dyDescent="0.2">
      <c r="A39" s="31">
        <f>A37+1</f>
        <v>22</v>
      </c>
      <c r="B39" s="63" t="s">
        <v>25</v>
      </c>
      <c r="C39" s="41" t="s">
        <v>123</v>
      </c>
      <c r="D39" s="57">
        <v>1658.8</v>
      </c>
      <c r="E39" s="58">
        <v>1658.8</v>
      </c>
      <c r="F39" s="58">
        <v>1658.8</v>
      </c>
    </row>
    <row r="40" spans="1:7" ht="24" x14ac:dyDescent="0.2">
      <c r="A40" s="44">
        <v>23</v>
      </c>
      <c r="B40" s="62" t="s">
        <v>93</v>
      </c>
      <c r="C40" s="41" t="s">
        <v>39</v>
      </c>
      <c r="D40" s="57"/>
      <c r="E40" s="58"/>
      <c r="F40" s="58"/>
    </row>
    <row r="41" spans="1:7" ht="24" x14ac:dyDescent="0.2">
      <c r="A41" s="31">
        <f t="shared" ref="A41" si="0">A39+1</f>
        <v>23</v>
      </c>
      <c r="B41" s="62" t="s">
        <v>73</v>
      </c>
      <c r="C41" s="41" t="s">
        <v>116</v>
      </c>
      <c r="D41" s="57">
        <v>4760</v>
      </c>
      <c r="E41" s="58">
        <v>3808</v>
      </c>
      <c r="F41" s="58">
        <v>3808</v>
      </c>
    </row>
    <row r="42" spans="1:7" ht="24" x14ac:dyDescent="0.2">
      <c r="A42" s="44">
        <v>24</v>
      </c>
      <c r="B42" s="62" t="s">
        <v>189</v>
      </c>
      <c r="C42" s="41" t="s">
        <v>188</v>
      </c>
      <c r="D42" s="57">
        <v>1396.6</v>
      </c>
      <c r="E42" s="58">
        <v>0</v>
      </c>
      <c r="F42" s="58">
        <v>0</v>
      </c>
    </row>
    <row r="43" spans="1:7" ht="12" x14ac:dyDescent="0.2">
      <c r="A43" s="31">
        <f t="shared" ref="A43" si="1">A41+1</f>
        <v>24</v>
      </c>
      <c r="B43" s="62" t="s">
        <v>59</v>
      </c>
      <c r="C43" s="41" t="s">
        <v>43</v>
      </c>
      <c r="D43" s="57"/>
      <c r="E43" s="58"/>
      <c r="F43" s="58"/>
    </row>
    <row r="44" spans="1:7" ht="24" x14ac:dyDescent="0.2">
      <c r="A44" s="44">
        <v>25</v>
      </c>
      <c r="B44" s="62" t="s">
        <v>33</v>
      </c>
      <c r="C44" s="41" t="s">
        <v>190</v>
      </c>
      <c r="D44" s="57">
        <v>112</v>
      </c>
      <c r="E44" s="58">
        <v>0</v>
      </c>
      <c r="F44" s="58">
        <v>0</v>
      </c>
    </row>
    <row r="45" spans="1:7" ht="24" x14ac:dyDescent="0.2">
      <c r="A45" s="31">
        <f t="shared" ref="A45" si="2">A43+1</f>
        <v>25</v>
      </c>
      <c r="B45" s="62" t="s">
        <v>118</v>
      </c>
      <c r="C45" s="41" t="s">
        <v>117</v>
      </c>
      <c r="D45" s="57">
        <f>3378+1126</f>
        <v>4504</v>
      </c>
      <c r="E45" s="58">
        <f>3378+1126</f>
        <v>4504</v>
      </c>
      <c r="F45" s="58">
        <f>3378+1126</f>
        <v>4504</v>
      </c>
    </row>
    <row r="46" spans="1:7" ht="24" x14ac:dyDescent="0.2">
      <c r="A46" s="44">
        <v>26</v>
      </c>
      <c r="B46" s="62" t="s">
        <v>75</v>
      </c>
      <c r="C46" s="41" t="s">
        <v>120</v>
      </c>
      <c r="D46" s="57">
        <f>5042.9+(-4003.1845+2545.4845)</f>
        <v>3585.2</v>
      </c>
      <c r="E46" s="58">
        <f>4845.8+(-3343.57581+2505.27581)</f>
        <v>4007.5000000000005</v>
      </c>
      <c r="F46" s="58">
        <f>1502.3+(-0.08902+2087.38902)</f>
        <v>3589.6000000000004</v>
      </c>
    </row>
    <row r="47" spans="1:7" ht="24" x14ac:dyDescent="0.2">
      <c r="A47" s="31">
        <f t="shared" ref="A47" si="3">A45+1</f>
        <v>26</v>
      </c>
      <c r="B47" s="62" t="s">
        <v>44</v>
      </c>
      <c r="C47" s="41" t="s">
        <v>121</v>
      </c>
      <c r="D47" s="57">
        <v>113.1</v>
      </c>
      <c r="E47" s="58">
        <v>113.1</v>
      </c>
      <c r="F47" s="58">
        <v>113.1</v>
      </c>
    </row>
    <row r="48" spans="1:7" ht="36" x14ac:dyDescent="0.2">
      <c r="A48" s="44">
        <v>27</v>
      </c>
      <c r="B48" s="62" t="s">
        <v>132</v>
      </c>
      <c r="C48" s="41" t="s">
        <v>131</v>
      </c>
      <c r="D48" s="57">
        <v>5858</v>
      </c>
      <c r="E48" s="58">
        <v>0</v>
      </c>
      <c r="F48" s="58">
        <v>0</v>
      </c>
    </row>
    <row r="49" spans="1:6" ht="24" x14ac:dyDescent="0.2">
      <c r="A49" s="31">
        <f t="shared" ref="A49" si="4">A47+1</f>
        <v>27</v>
      </c>
      <c r="B49" s="62" t="s">
        <v>45</v>
      </c>
      <c r="C49" s="41" t="s">
        <v>150</v>
      </c>
      <c r="D49" s="57">
        <v>31262.799999999999</v>
      </c>
      <c r="E49" s="58">
        <v>0</v>
      </c>
      <c r="F49" s="58">
        <v>0</v>
      </c>
    </row>
    <row r="50" spans="1:6" ht="24" hidden="1" x14ac:dyDescent="0.2">
      <c r="A50" s="44">
        <v>28</v>
      </c>
      <c r="B50" s="62" t="s">
        <v>78</v>
      </c>
      <c r="C50" s="41" t="s">
        <v>77</v>
      </c>
      <c r="D50" s="57"/>
      <c r="E50" s="58"/>
      <c r="F50" s="58"/>
    </row>
    <row r="51" spans="1:6" ht="36" x14ac:dyDescent="0.2">
      <c r="A51" s="31">
        <f t="shared" ref="A51" si="5">A49+1</f>
        <v>28</v>
      </c>
      <c r="B51" s="62" t="s">
        <v>167</v>
      </c>
      <c r="C51" s="41" t="s">
        <v>166</v>
      </c>
      <c r="D51" s="57">
        <v>1156.1500000000001</v>
      </c>
      <c r="E51" s="58">
        <v>0</v>
      </c>
      <c r="F51" s="58">
        <v>0</v>
      </c>
    </row>
    <row r="52" spans="1:6" ht="24.75" customHeight="1" x14ac:dyDescent="0.2">
      <c r="A52" s="44">
        <v>29</v>
      </c>
      <c r="B52" s="62" t="s">
        <v>91</v>
      </c>
      <c r="C52" s="41" t="s">
        <v>175</v>
      </c>
      <c r="D52" s="57">
        <v>599.99099999999999</v>
      </c>
      <c r="E52" s="58">
        <v>0</v>
      </c>
      <c r="F52" s="58">
        <v>0</v>
      </c>
    </row>
    <row r="53" spans="1:6" ht="24" x14ac:dyDescent="0.2">
      <c r="A53" s="31">
        <f t="shared" ref="A53" si="6">A51+1</f>
        <v>29</v>
      </c>
      <c r="B53" s="62" t="s">
        <v>54</v>
      </c>
      <c r="C53" s="41" t="s">
        <v>47</v>
      </c>
      <c r="D53" s="60">
        <f>(40000+200000)+143734.87441+4321.63333</f>
        <v>388056.50773999997</v>
      </c>
      <c r="E53" s="61">
        <v>0</v>
      </c>
      <c r="F53" s="61">
        <v>0</v>
      </c>
    </row>
    <row r="54" spans="1:6" ht="24" x14ac:dyDescent="0.2">
      <c r="A54" s="44">
        <v>30</v>
      </c>
      <c r="B54" s="62" t="s">
        <v>34</v>
      </c>
      <c r="C54" s="41" t="s">
        <v>151</v>
      </c>
      <c r="D54" s="60">
        <v>3366.6480000000001</v>
      </c>
      <c r="E54" s="61">
        <v>2577.63148</v>
      </c>
      <c r="F54" s="61">
        <v>2505.9711299999999</v>
      </c>
    </row>
    <row r="55" spans="1:6" ht="25.5" customHeight="1" x14ac:dyDescent="0.2">
      <c r="A55" s="31">
        <f t="shared" ref="A55" si="7">A53+1</f>
        <v>30</v>
      </c>
      <c r="B55" s="62" t="s">
        <v>60</v>
      </c>
      <c r="C55" s="41" t="s">
        <v>179</v>
      </c>
      <c r="D55" s="60">
        <v>1061.3</v>
      </c>
      <c r="E55" s="61">
        <v>0</v>
      </c>
      <c r="F55" s="61">
        <v>0</v>
      </c>
    </row>
    <row r="56" spans="1:6" ht="24" x14ac:dyDescent="0.2">
      <c r="A56" s="44">
        <v>31</v>
      </c>
      <c r="B56" s="62" t="s">
        <v>48</v>
      </c>
      <c r="C56" s="41" t="s">
        <v>133</v>
      </c>
      <c r="D56" s="60">
        <f>37232.2+(238.70358-6634.82881)</f>
        <v>30836.074769999999</v>
      </c>
      <c r="E56" s="61">
        <v>1934.4</v>
      </c>
      <c r="F56" s="61">
        <v>1934.4</v>
      </c>
    </row>
    <row r="57" spans="1:6" ht="24" x14ac:dyDescent="0.2">
      <c r="A57" s="31">
        <f t="shared" ref="A57" si="8">A55+1</f>
        <v>31</v>
      </c>
      <c r="B57" s="62" t="s">
        <v>137</v>
      </c>
      <c r="C57" s="41" t="s">
        <v>136</v>
      </c>
      <c r="D57" s="60">
        <f>50000+7670.26971</f>
        <v>57670.26971</v>
      </c>
      <c r="E57" s="61">
        <v>0</v>
      </c>
      <c r="F57" s="61">
        <v>0</v>
      </c>
    </row>
    <row r="58" spans="1:6" ht="48" hidden="1" x14ac:dyDescent="0.2">
      <c r="A58" s="44">
        <v>32</v>
      </c>
      <c r="B58" s="62" t="s">
        <v>85</v>
      </c>
      <c r="C58" s="41" t="s">
        <v>84</v>
      </c>
      <c r="D58" s="60"/>
      <c r="E58" s="61"/>
      <c r="F58" s="61"/>
    </row>
    <row r="59" spans="1:6" ht="36" x14ac:dyDescent="0.2">
      <c r="A59" s="31">
        <f t="shared" ref="A59" si="9">A57+1</f>
        <v>32</v>
      </c>
      <c r="B59" s="62" t="s">
        <v>129</v>
      </c>
      <c r="C59" s="41" t="s">
        <v>130</v>
      </c>
      <c r="D59" s="60">
        <f>1058.675+20114.825</f>
        <v>21173.5</v>
      </c>
      <c r="E59" s="61">
        <v>0</v>
      </c>
      <c r="F59" s="61">
        <v>0</v>
      </c>
    </row>
    <row r="60" spans="1:6" ht="24" x14ac:dyDescent="0.2">
      <c r="A60" s="44">
        <v>33</v>
      </c>
      <c r="B60" s="62" t="s">
        <v>135</v>
      </c>
      <c r="C60" s="41" t="s">
        <v>134</v>
      </c>
      <c r="D60" s="60">
        <f>17233.4</f>
        <v>17233.400000000001</v>
      </c>
      <c r="E60" s="61">
        <v>17233.400000000001</v>
      </c>
      <c r="F60" s="61">
        <v>17233.400000000001</v>
      </c>
    </row>
    <row r="61" spans="1:6" ht="36" x14ac:dyDescent="0.2">
      <c r="A61" s="31">
        <f t="shared" ref="A61" si="10">A59+1</f>
        <v>33</v>
      </c>
      <c r="B61" s="62" t="s">
        <v>86</v>
      </c>
      <c r="C61" s="41" t="s">
        <v>165</v>
      </c>
      <c r="D61" s="60">
        <v>340</v>
      </c>
      <c r="E61" s="61">
        <v>0</v>
      </c>
      <c r="F61" s="61">
        <v>0</v>
      </c>
    </row>
    <row r="62" spans="1:6" ht="24" x14ac:dyDescent="0.2">
      <c r="A62" s="44">
        <v>34</v>
      </c>
      <c r="B62" s="62" t="s">
        <v>181</v>
      </c>
      <c r="C62" s="41" t="s">
        <v>180</v>
      </c>
      <c r="D62" s="60">
        <v>2706.7</v>
      </c>
      <c r="E62" s="61">
        <v>0</v>
      </c>
      <c r="F62" s="61">
        <v>0</v>
      </c>
    </row>
    <row r="63" spans="1:6" ht="24" x14ac:dyDescent="0.2">
      <c r="A63" s="31">
        <f t="shared" ref="A63" si="11">A61+1</f>
        <v>34</v>
      </c>
      <c r="B63" s="62" t="s">
        <v>87</v>
      </c>
      <c r="C63" s="41" t="s">
        <v>187</v>
      </c>
      <c r="D63" s="60">
        <v>363.30502000000001</v>
      </c>
      <c r="E63" s="61">
        <v>0</v>
      </c>
      <c r="F63" s="61">
        <v>0</v>
      </c>
    </row>
    <row r="64" spans="1:6" ht="24" x14ac:dyDescent="0.2">
      <c r="A64" s="44">
        <v>35</v>
      </c>
      <c r="B64" s="62" t="s">
        <v>142</v>
      </c>
      <c r="C64" s="41" t="s">
        <v>141</v>
      </c>
      <c r="D64" s="66">
        <f>4746.28+3643.86658</f>
        <v>8390.1465800000005</v>
      </c>
      <c r="E64" s="61">
        <v>0</v>
      </c>
      <c r="F64" s="61">
        <v>0</v>
      </c>
    </row>
    <row r="65" spans="1:6" ht="24" hidden="1" x14ac:dyDescent="0.2">
      <c r="A65" s="31">
        <f t="shared" ref="A65" si="12">A63+1</f>
        <v>35</v>
      </c>
      <c r="B65" s="62" t="s">
        <v>64</v>
      </c>
      <c r="C65" s="41" t="s">
        <v>63</v>
      </c>
      <c r="D65" s="60"/>
      <c r="E65" s="61"/>
      <c r="F65" s="61"/>
    </row>
    <row r="66" spans="1:6" ht="24" x14ac:dyDescent="0.2">
      <c r="A66" s="44">
        <v>36</v>
      </c>
      <c r="B66" s="62" t="s">
        <v>74</v>
      </c>
      <c r="C66" s="41" t="s">
        <v>124</v>
      </c>
      <c r="D66" s="60">
        <v>2511.3000000000002</v>
      </c>
      <c r="E66" s="61">
        <v>2511.3000000000002</v>
      </c>
      <c r="F66" s="61">
        <v>2511.3000000000002</v>
      </c>
    </row>
    <row r="67" spans="1:6" ht="48" x14ac:dyDescent="0.2">
      <c r="A67" s="31">
        <f t="shared" ref="A67" si="13">A65+1</f>
        <v>36</v>
      </c>
      <c r="B67" s="62" t="s">
        <v>184</v>
      </c>
      <c r="C67" s="41" t="s">
        <v>119</v>
      </c>
      <c r="D67" s="60">
        <f>55969.2+(16247.42405-16191.02405)+(-868.7)</f>
        <v>55156.9</v>
      </c>
      <c r="E67" s="61">
        <f>56337.5+(17367.936-17736.236+56.4)+(-1554.5)</f>
        <v>54471.1</v>
      </c>
      <c r="F67" s="61">
        <f>17306.3+(22792.10623+15474.796779+17.303)+(-1554.503)</f>
        <v>54036.003009000007</v>
      </c>
    </row>
    <row r="68" spans="1:6" ht="23.25" hidden="1" customHeight="1" x14ac:dyDescent="0.2">
      <c r="A68" s="44">
        <v>37</v>
      </c>
      <c r="B68" s="62" t="s">
        <v>62</v>
      </c>
      <c r="C68" s="41" t="s">
        <v>61</v>
      </c>
      <c r="D68" s="60"/>
      <c r="E68" s="61"/>
      <c r="F68" s="61"/>
    </row>
    <row r="69" spans="1:6" ht="23.25" customHeight="1" x14ac:dyDescent="0.2">
      <c r="A69" s="31">
        <f t="shared" ref="A69" si="14">A67+1</f>
        <v>37</v>
      </c>
      <c r="B69" s="62" t="s">
        <v>183</v>
      </c>
      <c r="C69" s="41" t="s">
        <v>182</v>
      </c>
      <c r="D69" s="60">
        <v>868.7</v>
      </c>
      <c r="E69" s="61">
        <v>1554.5</v>
      </c>
      <c r="F69" s="61">
        <v>1554.5</v>
      </c>
    </row>
    <row r="70" spans="1:6" ht="24" x14ac:dyDescent="0.2">
      <c r="A70" s="44">
        <v>38</v>
      </c>
      <c r="B70" s="62" t="s">
        <v>94</v>
      </c>
      <c r="C70" s="41" t="s">
        <v>122</v>
      </c>
      <c r="D70" s="60">
        <f>98.4+(-98.4+25.69403+62.90597)</f>
        <v>88.6</v>
      </c>
      <c r="E70" s="61">
        <f>98.5+(-98.5+30.55888+61.24112)</f>
        <v>91.800000000000011</v>
      </c>
      <c r="F70" s="61">
        <f>30.5+(-30.5+37.31025+53.68975)</f>
        <v>91</v>
      </c>
    </row>
    <row r="71" spans="1:6" ht="24" hidden="1" x14ac:dyDescent="0.2">
      <c r="A71" s="31">
        <f t="shared" ref="A71" si="15">A69+1</f>
        <v>38</v>
      </c>
      <c r="B71" s="62" t="s">
        <v>51</v>
      </c>
      <c r="C71" s="41" t="s">
        <v>52</v>
      </c>
      <c r="D71" s="60"/>
      <c r="E71" s="61"/>
      <c r="F71" s="61"/>
    </row>
    <row r="72" spans="1:6" ht="24" x14ac:dyDescent="0.2">
      <c r="A72" s="44">
        <v>39</v>
      </c>
      <c r="B72" s="62" t="s">
        <v>37</v>
      </c>
      <c r="C72" s="41" t="s">
        <v>53</v>
      </c>
      <c r="D72" s="60">
        <v>200</v>
      </c>
      <c r="E72" s="61">
        <v>0</v>
      </c>
      <c r="F72" s="61">
        <v>0</v>
      </c>
    </row>
    <row r="73" spans="1:6" ht="24" x14ac:dyDescent="0.2">
      <c r="A73" s="31">
        <f t="shared" ref="A73" si="16">A71+1</f>
        <v>39</v>
      </c>
      <c r="B73" s="62" t="s">
        <v>164</v>
      </c>
      <c r="C73" s="41" t="s">
        <v>163</v>
      </c>
      <c r="D73" s="60">
        <v>2400</v>
      </c>
      <c r="E73" s="61">
        <v>0</v>
      </c>
      <c r="F73" s="61">
        <v>0</v>
      </c>
    </row>
    <row r="74" spans="1:6" ht="60" x14ac:dyDescent="0.2">
      <c r="A74" s="44">
        <v>40</v>
      </c>
      <c r="B74" s="62" t="s">
        <v>35</v>
      </c>
      <c r="C74" s="41" t="s">
        <v>172</v>
      </c>
      <c r="D74" s="60">
        <v>41126.400000000001</v>
      </c>
      <c r="E74" s="61">
        <v>0</v>
      </c>
      <c r="F74" s="61">
        <v>0</v>
      </c>
    </row>
    <row r="75" spans="1:6" ht="24" x14ac:dyDescent="0.2">
      <c r="A75" s="31">
        <f t="shared" ref="A75" si="17">A73+1</f>
        <v>40</v>
      </c>
      <c r="B75" s="62" t="s">
        <v>83</v>
      </c>
      <c r="C75" s="41" t="s">
        <v>176</v>
      </c>
      <c r="D75" s="60">
        <v>4000</v>
      </c>
      <c r="E75" s="61">
        <v>0</v>
      </c>
      <c r="F75" s="61">
        <v>0</v>
      </c>
    </row>
    <row r="76" spans="1:6" ht="36" x14ac:dyDescent="0.2">
      <c r="A76" s="44">
        <v>41</v>
      </c>
      <c r="B76" s="55" t="s">
        <v>82</v>
      </c>
      <c r="C76" s="41" t="s">
        <v>81</v>
      </c>
      <c r="D76" s="60"/>
      <c r="E76" s="61"/>
      <c r="F76" s="61"/>
    </row>
    <row r="77" spans="1:6" ht="12" x14ac:dyDescent="0.2">
      <c r="A77" s="31">
        <f t="shared" ref="A77" si="18">A75+1</f>
        <v>41</v>
      </c>
      <c r="B77" s="55" t="s">
        <v>156</v>
      </c>
      <c r="C77" s="41" t="s">
        <v>155</v>
      </c>
      <c r="D77" s="60">
        <v>40000</v>
      </c>
      <c r="E77" s="61">
        <v>0</v>
      </c>
      <c r="F77" s="61">
        <v>0</v>
      </c>
    </row>
    <row r="78" spans="1:6" ht="36" x14ac:dyDescent="0.2">
      <c r="A78" s="31">
        <f>A76+1</f>
        <v>42</v>
      </c>
      <c r="B78" s="55" t="s">
        <v>158</v>
      </c>
      <c r="C78" s="41" t="s">
        <v>157</v>
      </c>
      <c r="D78" s="60">
        <v>618.4</v>
      </c>
      <c r="E78" s="61">
        <v>0</v>
      </c>
      <c r="F78" s="61">
        <v>0</v>
      </c>
    </row>
    <row r="79" spans="1:6" ht="24" x14ac:dyDescent="0.2">
      <c r="A79" s="44">
        <v>24</v>
      </c>
      <c r="B79" s="55" t="s">
        <v>144</v>
      </c>
      <c r="C79" s="41" t="s">
        <v>143</v>
      </c>
      <c r="D79" s="60">
        <v>1366.6</v>
      </c>
      <c r="E79" s="61">
        <v>0</v>
      </c>
      <c r="F79" s="61">
        <v>0</v>
      </c>
    </row>
    <row r="80" spans="1:6" ht="36" x14ac:dyDescent="0.2">
      <c r="A80" s="31">
        <f t="shared" ref="A80" si="19">A78+1</f>
        <v>43</v>
      </c>
      <c r="B80" s="55" t="s">
        <v>146</v>
      </c>
      <c r="C80" s="41" t="s">
        <v>145</v>
      </c>
      <c r="D80" s="60">
        <v>2119.1999999999998</v>
      </c>
      <c r="E80" s="61">
        <v>0</v>
      </c>
      <c r="F80" s="61">
        <v>0</v>
      </c>
    </row>
    <row r="81" spans="1:6" ht="24" x14ac:dyDescent="0.2">
      <c r="A81" s="44">
        <v>25</v>
      </c>
      <c r="B81" s="55" t="s">
        <v>36</v>
      </c>
      <c r="C81" s="41" t="s">
        <v>174</v>
      </c>
      <c r="D81" s="60">
        <v>43.2</v>
      </c>
      <c r="E81" s="61">
        <v>0</v>
      </c>
      <c r="F81" s="61">
        <v>0</v>
      </c>
    </row>
    <row r="82" spans="1:6" ht="60" x14ac:dyDescent="0.2">
      <c r="A82" s="31">
        <f t="shared" ref="A82" si="20">A80+1</f>
        <v>44</v>
      </c>
      <c r="B82" s="55" t="s">
        <v>178</v>
      </c>
      <c r="C82" s="41" t="s">
        <v>177</v>
      </c>
      <c r="D82" s="60">
        <v>27717.200000000001</v>
      </c>
      <c r="E82" s="61">
        <v>0</v>
      </c>
      <c r="F82" s="61">
        <v>0</v>
      </c>
    </row>
    <row r="83" spans="1:6" ht="48" x14ac:dyDescent="0.2">
      <c r="A83" s="44">
        <v>26</v>
      </c>
      <c r="B83" s="55" t="s">
        <v>88</v>
      </c>
      <c r="C83" s="41" t="s">
        <v>173</v>
      </c>
      <c r="D83" s="60">
        <v>4861.8931000000002</v>
      </c>
      <c r="E83" s="61">
        <v>0</v>
      </c>
      <c r="F83" s="61">
        <v>0</v>
      </c>
    </row>
    <row r="84" spans="1:6" ht="36" x14ac:dyDescent="0.2">
      <c r="A84" s="31">
        <f t="shared" ref="A84" si="21">A82+1</f>
        <v>45</v>
      </c>
      <c r="B84" s="55" t="s">
        <v>171</v>
      </c>
      <c r="C84" s="41" t="s">
        <v>170</v>
      </c>
      <c r="D84" s="60">
        <v>11097.8</v>
      </c>
      <c r="E84" s="61">
        <v>0</v>
      </c>
      <c r="F84" s="61">
        <v>0</v>
      </c>
    </row>
    <row r="85" spans="1:6" ht="22.5" x14ac:dyDescent="0.2">
      <c r="A85" s="44">
        <v>27</v>
      </c>
      <c r="B85" s="55" t="s">
        <v>186</v>
      </c>
      <c r="C85" s="41" t="s">
        <v>185</v>
      </c>
      <c r="D85" s="60">
        <v>30000</v>
      </c>
      <c r="E85" s="61">
        <v>0</v>
      </c>
      <c r="F85" s="61">
        <v>0</v>
      </c>
    </row>
    <row r="86" spans="1:6" ht="24" x14ac:dyDescent="0.2">
      <c r="A86" s="31">
        <f t="shared" ref="A86" si="22">A84+1</f>
        <v>46</v>
      </c>
      <c r="B86" s="55" t="s">
        <v>72</v>
      </c>
      <c r="C86" s="41" t="s">
        <v>71</v>
      </c>
      <c r="D86" s="60"/>
      <c r="E86" s="61"/>
      <c r="F86" s="61"/>
    </row>
    <row r="87" spans="1:6" ht="14.25" x14ac:dyDescent="0.2">
      <c r="A87" s="31"/>
      <c r="B87" s="32" t="s">
        <v>22</v>
      </c>
      <c r="C87" s="41"/>
      <c r="D87" s="60"/>
      <c r="E87" s="61"/>
      <c r="F87" s="61"/>
    </row>
    <row r="88" spans="1:6" ht="41.25" customHeight="1" x14ac:dyDescent="0.2">
      <c r="A88" s="31">
        <v>47</v>
      </c>
      <c r="B88" s="62" t="s">
        <v>140</v>
      </c>
      <c r="C88" s="41" t="s">
        <v>139</v>
      </c>
      <c r="D88" s="60">
        <v>46262.7</v>
      </c>
      <c r="E88" s="61">
        <v>46262.7</v>
      </c>
      <c r="F88" s="61">
        <v>46262.7</v>
      </c>
    </row>
    <row r="89" spans="1:6" ht="24" x14ac:dyDescent="0.2">
      <c r="A89" s="31">
        <v>48</v>
      </c>
      <c r="B89" s="62" t="s">
        <v>79</v>
      </c>
      <c r="C89" s="41" t="s">
        <v>147</v>
      </c>
      <c r="D89" s="60">
        <v>878</v>
      </c>
      <c r="E89" s="61">
        <v>585.4</v>
      </c>
      <c r="F89" s="61">
        <v>585.4</v>
      </c>
    </row>
    <row r="90" spans="1:6" ht="24" x14ac:dyDescent="0.2">
      <c r="A90" s="31">
        <v>49</v>
      </c>
      <c r="B90" s="62" t="s">
        <v>80</v>
      </c>
      <c r="C90" s="41" t="s">
        <v>154</v>
      </c>
      <c r="D90" s="60">
        <v>2180.9</v>
      </c>
      <c r="E90" s="61">
        <v>0</v>
      </c>
      <c r="F90" s="61">
        <v>0</v>
      </c>
    </row>
    <row r="91" spans="1:6" ht="24" x14ac:dyDescent="0.2">
      <c r="A91" s="31">
        <v>50</v>
      </c>
      <c r="B91" s="62" t="s">
        <v>153</v>
      </c>
      <c r="C91" s="41" t="s">
        <v>152</v>
      </c>
      <c r="D91" s="60">
        <v>3900</v>
      </c>
      <c r="E91" s="61">
        <v>0</v>
      </c>
      <c r="F91" s="61">
        <v>0</v>
      </c>
    </row>
    <row r="92" spans="1:6" ht="36" x14ac:dyDescent="0.2">
      <c r="A92" s="31">
        <v>51</v>
      </c>
      <c r="B92" s="62" t="s">
        <v>160</v>
      </c>
      <c r="C92" s="41" t="s">
        <v>159</v>
      </c>
      <c r="D92" s="60">
        <v>204.06708</v>
      </c>
      <c r="E92" s="61">
        <v>0</v>
      </c>
      <c r="F92" s="61">
        <v>0</v>
      </c>
    </row>
    <row r="93" spans="1:6" ht="24" x14ac:dyDescent="0.2">
      <c r="A93" s="31">
        <v>52</v>
      </c>
      <c r="B93" s="62" t="s">
        <v>162</v>
      </c>
      <c r="C93" s="41" t="s">
        <v>161</v>
      </c>
      <c r="D93" s="60">
        <v>8021.0219999999999</v>
      </c>
      <c r="E93" s="61">
        <v>0</v>
      </c>
      <c r="F93" s="61">
        <v>0</v>
      </c>
    </row>
    <row r="94" spans="1:6" ht="12" hidden="1" x14ac:dyDescent="0.2">
      <c r="A94" s="31">
        <v>45</v>
      </c>
      <c r="B94" s="62" t="s">
        <v>90</v>
      </c>
      <c r="C94" s="41" t="s">
        <v>89</v>
      </c>
      <c r="D94" s="60"/>
      <c r="E94" s="61"/>
      <c r="F94" s="61"/>
    </row>
    <row r="95" spans="1:6" ht="36" x14ac:dyDescent="0.2">
      <c r="A95" s="31">
        <v>53</v>
      </c>
      <c r="B95" s="62" t="s">
        <v>127</v>
      </c>
      <c r="C95" s="41" t="s">
        <v>128</v>
      </c>
      <c r="D95" s="66">
        <f>193.17+3670.22+2.76+379.66</f>
        <v>4245.8100000000004</v>
      </c>
      <c r="E95" s="67">
        <f>193.17+3670.22+2.76+379.66</f>
        <v>4245.8100000000004</v>
      </c>
      <c r="F95" s="67">
        <f>4673.45+379.66</f>
        <v>5053.1099999999997</v>
      </c>
    </row>
    <row r="96" spans="1:6" ht="24" x14ac:dyDescent="0.2">
      <c r="A96" s="31">
        <v>54</v>
      </c>
      <c r="B96" s="62" t="s">
        <v>92</v>
      </c>
      <c r="C96" s="41" t="s">
        <v>138</v>
      </c>
      <c r="D96" s="66">
        <f>3846.29277+3150</f>
        <v>6996.29277</v>
      </c>
      <c r="E96" s="61">
        <v>0</v>
      </c>
      <c r="F96" s="61">
        <v>0</v>
      </c>
    </row>
    <row r="97" spans="1:6" ht="36" x14ac:dyDescent="0.2">
      <c r="A97" s="31">
        <v>55</v>
      </c>
      <c r="B97" s="62" t="s">
        <v>169</v>
      </c>
      <c r="C97" s="41" t="s">
        <v>168</v>
      </c>
      <c r="D97" s="60">
        <v>3789.9</v>
      </c>
      <c r="E97" s="61">
        <v>0</v>
      </c>
      <c r="F97" s="61">
        <v>0</v>
      </c>
    </row>
    <row r="98" spans="1:6" ht="36" x14ac:dyDescent="0.2">
      <c r="A98" s="31">
        <v>56</v>
      </c>
      <c r="B98" s="62" t="s">
        <v>149</v>
      </c>
      <c r="C98" s="41" t="s">
        <v>148</v>
      </c>
      <c r="D98" s="60">
        <f>925.1+1129</f>
        <v>2054.1</v>
      </c>
      <c r="E98" s="61">
        <v>0</v>
      </c>
      <c r="F98" s="61">
        <v>0</v>
      </c>
    </row>
    <row r="99" spans="1:6" x14ac:dyDescent="0.2">
      <c r="A99" s="31"/>
      <c r="B99" s="35" t="s">
        <v>8</v>
      </c>
      <c r="C99" s="9"/>
      <c r="D99" s="23">
        <f>SUM(D16:D98)</f>
        <v>2161732.6436699997</v>
      </c>
      <c r="E99" s="23">
        <f>SUM(E16:E98)</f>
        <v>1279295.9414799996</v>
      </c>
      <c r="F99" s="23">
        <f>SUM(F16:F98)</f>
        <v>1274534.0841389997</v>
      </c>
    </row>
    <row r="100" spans="1:6" x14ac:dyDescent="0.2">
      <c r="A100" s="2"/>
      <c r="B100" s="2"/>
      <c r="C100" s="42"/>
      <c r="D100" s="1"/>
    </row>
    <row r="101" spans="1:6" x14ac:dyDescent="0.2">
      <c r="A101" s="2"/>
      <c r="B101" s="17"/>
      <c r="C101" s="42"/>
      <c r="D101" s="10">
        <v>2024</v>
      </c>
      <c r="E101" s="10">
        <v>2025</v>
      </c>
      <c r="F101" s="10">
        <v>2026</v>
      </c>
    </row>
    <row r="102" spans="1:6" x14ac:dyDescent="0.2">
      <c r="A102" s="2"/>
      <c r="B102" s="18" t="s">
        <v>9</v>
      </c>
      <c r="C102" s="42"/>
      <c r="D102" s="25">
        <f>SUM(D16:D37)</f>
        <v>1272819.1658999999</v>
      </c>
      <c r="E102" s="25">
        <f>SUM(E16:E37)</f>
        <v>1133736.4999999995</v>
      </c>
      <c r="F102" s="25">
        <f>SUM(F16:F37)</f>
        <v>1129092.7999999996</v>
      </c>
    </row>
    <row r="103" spans="1:6" x14ac:dyDescent="0.2">
      <c r="A103" s="2"/>
      <c r="B103" s="18" t="s">
        <v>10</v>
      </c>
      <c r="C103" s="42"/>
      <c r="D103" s="25">
        <f>SUM(D39:D86)</f>
        <v>810380.68591999973</v>
      </c>
      <c r="E103" s="25">
        <f>SUM(E39:E86)</f>
        <v>94465.531480000005</v>
      </c>
      <c r="F103" s="25">
        <f>SUM(F39:F86)</f>
        <v>93540.074139000004</v>
      </c>
    </row>
    <row r="104" spans="1:6" x14ac:dyDescent="0.2">
      <c r="A104" s="2"/>
      <c r="B104" s="18" t="s">
        <v>11</v>
      </c>
      <c r="C104" s="42"/>
      <c r="D104" s="25">
        <f>SUM(D88:D98)</f>
        <v>78532.791849999994</v>
      </c>
      <c r="E104" s="25">
        <f>SUM(E88:E98)</f>
        <v>51093.909999999996</v>
      </c>
      <c r="F104" s="25">
        <f>SUM(F88:F98)</f>
        <v>51901.21</v>
      </c>
    </row>
    <row r="105" spans="1:6" x14ac:dyDescent="0.2">
      <c r="A105" s="2"/>
      <c r="B105" s="24"/>
      <c r="C105" s="42"/>
      <c r="D105" s="26"/>
      <c r="E105" s="26"/>
      <c r="F105" s="26"/>
    </row>
    <row r="106" spans="1:6" x14ac:dyDescent="0.2">
      <c r="A106" s="2"/>
      <c r="B106" s="19"/>
      <c r="C106" s="42"/>
      <c r="D106" s="27">
        <f>SUM(D102:D104)</f>
        <v>2161732.6436699997</v>
      </c>
      <c r="E106" s="28">
        <f>SUM(E102:E104)</f>
        <v>1279295.9414799993</v>
      </c>
      <c r="F106" s="28">
        <f>SUM(F102:F104)</f>
        <v>1274534.0841389995</v>
      </c>
    </row>
    <row r="107" spans="1:6" x14ac:dyDescent="0.2">
      <c r="A107" s="2"/>
      <c r="B107" s="19" t="s">
        <v>18</v>
      </c>
      <c r="C107" s="42"/>
      <c r="D107" s="27">
        <f>555396.3+71498.3</f>
        <v>626894.60000000009</v>
      </c>
      <c r="E107" s="28">
        <v>444317</v>
      </c>
      <c r="F107" s="28">
        <v>444317</v>
      </c>
    </row>
    <row r="108" spans="1:6" x14ac:dyDescent="0.2">
      <c r="A108" s="2"/>
      <c r="B108" s="2"/>
      <c r="C108" s="42"/>
      <c r="D108" s="43"/>
      <c r="E108" s="28"/>
      <c r="F108" s="28"/>
    </row>
    <row r="109" spans="1:6" x14ac:dyDescent="0.2">
      <c r="A109" s="2"/>
      <c r="B109" s="33" t="s">
        <v>23</v>
      </c>
      <c r="C109" s="42"/>
      <c r="D109" s="28">
        <f>D106+D107+D108</f>
        <v>2788627.2436699998</v>
      </c>
      <c r="E109" s="28">
        <f>E106+E107+E108</f>
        <v>1723612.9414799993</v>
      </c>
      <c r="F109" s="28">
        <f>F106+F107+F108</f>
        <v>1718851.0841389995</v>
      </c>
    </row>
    <row r="110" spans="1:6" x14ac:dyDescent="0.2">
      <c r="B110" s="19" t="s">
        <v>21</v>
      </c>
      <c r="D110" s="28">
        <f>872519.2+(4000+9700)</f>
        <v>886219.2</v>
      </c>
      <c r="E110" s="28">
        <v>900706.9</v>
      </c>
      <c r="F110" s="28">
        <v>930871.7</v>
      </c>
    </row>
    <row r="111" spans="1:6" x14ac:dyDescent="0.2">
      <c r="B111" s="19">
        <v>207</v>
      </c>
      <c r="D111" s="28">
        <f>342019.3-101120.2-143751.5+28543</f>
        <v>125690.59999999998</v>
      </c>
      <c r="E111" s="28">
        <f>29753.6</f>
        <v>29753.599999999999</v>
      </c>
      <c r="F111" s="28">
        <v>0</v>
      </c>
    </row>
    <row r="112" spans="1:6" x14ac:dyDescent="0.2">
      <c r="B112" s="19">
        <v>218</v>
      </c>
      <c r="D112" s="28">
        <v>0</v>
      </c>
      <c r="E112" s="28">
        <v>0</v>
      </c>
      <c r="F112" s="28">
        <v>0</v>
      </c>
    </row>
    <row r="113" spans="2:6" x14ac:dyDescent="0.2">
      <c r="B113" s="19" t="s">
        <v>38</v>
      </c>
      <c r="D113" s="28">
        <f>1435.2+737.18</f>
        <v>2172.38</v>
      </c>
      <c r="E113" s="28">
        <v>0</v>
      </c>
      <c r="F113" s="28">
        <v>0</v>
      </c>
    </row>
    <row r="114" spans="2:6" x14ac:dyDescent="0.2">
      <c r="B114" s="19" t="s">
        <v>24</v>
      </c>
      <c r="D114" s="28">
        <v>-12833.67935</v>
      </c>
      <c r="E114" s="28">
        <v>0</v>
      </c>
      <c r="F114" s="28">
        <v>0</v>
      </c>
    </row>
    <row r="115" spans="2:6" x14ac:dyDescent="0.2">
      <c r="D115" s="28">
        <f>D109+D110+D111+D112+D113+D114</f>
        <v>3789875.7443200001</v>
      </c>
      <c r="E115" s="28">
        <f>E109+E110+E111+E112+E113+E114</f>
        <v>2654073.4414799996</v>
      </c>
      <c r="F115" s="28">
        <f>F109+F110+F111+F112+F113+F114</f>
        <v>2649722.7841389994</v>
      </c>
    </row>
    <row r="116" spans="2:6" x14ac:dyDescent="0.2">
      <c r="D116" s="36">
        <v>3789875.8</v>
      </c>
      <c r="E116" s="36">
        <f>2623940.2+29753.6+(379.6)</f>
        <v>2654073.4000000004</v>
      </c>
      <c r="F116" s="28">
        <v>2649722.7999999998</v>
      </c>
    </row>
    <row r="117" spans="2:6" x14ac:dyDescent="0.2">
      <c r="D117" s="28">
        <f>D115-D116</f>
        <v>-5.5679999757558107E-2</v>
      </c>
      <c r="E117" s="28">
        <f>E115-E116</f>
        <v>4.1479999199509621E-2</v>
      </c>
      <c r="F117" s="28">
        <f>F115-F116</f>
        <v>-1.5861000400036573E-2</v>
      </c>
    </row>
  </sheetData>
  <autoFilter ref="C15:C99" xr:uid="{00000000-0009-0000-0000-000000000000}"/>
  <mergeCells count="3">
    <mergeCell ref="A10:F10"/>
    <mergeCell ref="E5:F5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78" t="s">
        <v>4</v>
      </c>
      <c r="B5" s="78" t="s">
        <v>6</v>
      </c>
      <c r="C5" s="72" t="s">
        <v>5</v>
      </c>
      <c r="D5" s="73"/>
      <c r="E5" s="73"/>
      <c r="F5" s="73"/>
      <c r="G5" s="73"/>
      <c r="H5" s="73"/>
      <c r="I5" s="73"/>
      <c r="J5" s="73"/>
      <c r="K5" s="74"/>
    </row>
    <row r="6" spans="1:11" x14ac:dyDescent="0.2">
      <c r="A6" s="79"/>
      <c r="B6" s="79"/>
      <c r="C6" s="75"/>
      <c r="D6" s="76"/>
      <c r="E6" s="76"/>
      <c r="F6" s="76"/>
      <c r="G6" s="76"/>
      <c r="H6" s="76"/>
      <c r="I6" s="76"/>
      <c r="J6" s="76"/>
      <c r="K6" s="77"/>
    </row>
    <row r="7" spans="1:11" x14ac:dyDescent="0.2">
      <c r="A7" s="80"/>
      <c r="B7" s="80"/>
      <c r="C7" s="71" t="s">
        <v>1</v>
      </c>
      <c r="D7" s="71"/>
      <c r="E7" s="71"/>
      <c r="F7" s="71" t="s">
        <v>13</v>
      </c>
      <c r="G7" s="71"/>
      <c r="H7" s="71"/>
      <c r="I7" s="71" t="s">
        <v>14</v>
      </c>
      <c r="J7" s="71"/>
      <c r="K7" s="71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2024-04-12T02:35:48Z</cp:lastPrinted>
  <dcterms:created xsi:type="dcterms:W3CDTF">2005-11-30T09:33:36Z</dcterms:created>
  <dcterms:modified xsi:type="dcterms:W3CDTF">2024-06-28T03:21:05Z</dcterms:modified>
</cp:coreProperties>
</file>