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225\обменникгорфо\Авдеева\Решение Совета\Решения Совета 2022\Решение от 27.01.2022 № 160\"/>
    </mc:Choice>
  </mc:AlternateContent>
  <bookViews>
    <workbookView xWindow="0" yWindow="60" windowWidth="15480" windowHeight="8130"/>
  </bookViews>
  <sheets>
    <sheet name="Общее" sheetId="1" r:id="rId1"/>
  </sheets>
  <definedNames>
    <definedName name="Excel_BuiltIn_Database">#REF!</definedName>
    <definedName name="_xlnm.Print_Area" localSheetId="0">Общее!$A$5:$N$78</definedName>
  </definedNames>
  <calcPr calcId="162913"/>
</workbook>
</file>

<file path=xl/calcChain.xml><?xml version="1.0" encoding="utf-8"?>
<calcChain xmlns="http://schemas.openxmlformats.org/spreadsheetml/2006/main">
  <c r="F21" i="1" l="1"/>
  <c r="E21" i="1"/>
  <c r="D21" i="1"/>
  <c r="H47" i="1" l="1"/>
  <c r="H21" i="1"/>
  <c r="H53" i="1"/>
  <c r="G53" i="1"/>
  <c r="G47" i="1"/>
  <c r="G75" i="1"/>
  <c r="F22" i="1" l="1"/>
  <c r="E22" i="1"/>
  <c r="D22" i="1"/>
  <c r="G50" i="1"/>
  <c r="G39" i="1"/>
  <c r="D26" i="1"/>
  <c r="I47" i="1"/>
  <c r="G48" i="1"/>
  <c r="H48" i="1"/>
  <c r="I48" i="1"/>
  <c r="G78" i="1"/>
  <c r="M21" i="1"/>
  <c r="I21" i="1"/>
  <c r="E28" i="1"/>
  <c r="N21" i="1"/>
  <c r="J21" i="1"/>
  <c r="G51" i="1" l="1"/>
  <c r="I22" i="1" l="1"/>
  <c r="H22" i="1"/>
  <c r="H52" i="1"/>
  <c r="H44" i="1" s="1"/>
  <c r="G44" i="1"/>
  <c r="G73" i="1" l="1"/>
  <c r="C21" i="1"/>
  <c r="F20" i="1"/>
  <c r="D25" i="1"/>
  <c r="C28" i="1"/>
  <c r="E20" i="1"/>
  <c r="G28" i="1"/>
  <c r="G57" i="1"/>
  <c r="I49" i="1"/>
  <c r="M22" i="1"/>
  <c r="K22" i="1" s="1"/>
  <c r="L22" i="1"/>
  <c r="K21" i="1"/>
  <c r="G21" i="1"/>
  <c r="C19" i="1"/>
  <c r="H39" i="1"/>
  <c r="I39" i="1"/>
  <c r="G69" i="1"/>
  <c r="E27" i="1"/>
  <c r="G76" i="1"/>
  <c r="M27" i="1"/>
  <c r="H73" i="1"/>
  <c r="I73" i="1"/>
  <c r="N17" i="1"/>
  <c r="M17" i="1"/>
  <c r="L17" i="1"/>
  <c r="J17" i="1"/>
  <c r="I17" i="1"/>
  <c r="H17" i="1"/>
  <c r="E17" i="1"/>
  <c r="F17" i="1"/>
  <c r="K19" i="1"/>
  <c r="G19" i="1"/>
  <c r="D30" i="1"/>
  <c r="D27" i="1"/>
  <c r="K24" i="1"/>
  <c r="G24" i="1"/>
  <c r="N23" i="1"/>
  <c r="M23" i="1"/>
  <c r="L23" i="1"/>
  <c r="K23" i="1"/>
  <c r="J23" i="1"/>
  <c r="I23" i="1"/>
  <c r="H23" i="1"/>
  <c r="G23" i="1"/>
  <c r="F23" i="1"/>
  <c r="E23" i="1"/>
  <c r="G63" i="1"/>
  <c r="D24" i="1" s="1"/>
  <c r="D23" i="1" s="1"/>
  <c r="G66" i="1"/>
  <c r="I63" i="1"/>
  <c r="H63" i="1"/>
  <c r="I76" i="1"/>
  <c r="I72" i="1" s="1"/>
  <c r="H76" i="1"/>
  <c r="H72" i="1" s="1"/>
  <c r="I69" i="1"/>
  <c r="H69" i="1"/>
  <c r="I66" i="1"/>
  <c r="H66" i="1"/>
  <c r="I65" i="1"/>
  <c r="H65" i="1"/>
  <c r="N27" i="1"/>
  <c r="L27" i="1"/>
  <c r="J27" i="1"/>
  <c r="I27" i="1"/>
  <c r="H27" i="1"/>
  <c r="C29" i="1"/>
  <c r="G29" i="1"/>
  <c r="I62" i="1"/>
  <c r="I57" i="1" s="1"/>
  <c r="H62" i="1"/>
  <c r="H57" i="1" s="1"/>
  <c r="K31" i="1"/>
  <c r="G31" i="1"/>
  <c r="C31" i="1"/>
  <c r="N30" i="1"/>
  <c r="M30" i="1"/>
  <c r="L30" i="1"/>
  <c r="J30" i="1"/>
  <c r="I30" i="1"/>
  <c r="H30" i="1"/>
  <c r="G30" i="1" s="1"/>
  <c r="F30" i="1"/>
  <c r="E30" i="1"/>
  <c r="C30" i="1" s="1"/>
  <c r="K29" i="1"/>
  <c r="K18" i="1"/>
  <c r="G18" i="1"/>
  <c r="C18" i="1"/>
  <c r="K26" i="1"/>
  <c r="G26" i="1"/>
  <c r="N25" i="1"/>
  <c r="M25" i="1"/>
  <c r="L25" i="1"/>
  <c r="K25" i="1" s="1"/>
  <c r="J25" i="1"/>
  <c r="I25" i="1"/>
  <c r="H25" i="1"/>
  <c r="G25" i="1" s="1"/>
  <c r="F25" i="1"/>
  <c r="E25" i="1"/>
  <c r="I56" i="1"/>
  <c r="I20" i="1"/>
  <c r="H20" i="1"/>
  <c r="L20" i="1"/>
  <c r="N20" i="1"/>
  <c r="G22" i="1"/>
  <c r="F27" i="1"/>
  <c r="K28" i="1"/>
  <c r="D17" i="1"/>
  <c r="C26" i="1"/>
  <c r="J20" i="1"/>
  <c r="C22" i="1"/>
  <c r="D20" i="1"/>
  <c r="G27" i="1" l="1"/>
  <c r="K30" i="1"/>
  <c r="G17" i="1"/>
  <c r="N15" i="1"/>
  <c r="C17" i="1"/>
  <c r="L15" i="1"/>
  <c r="C25" i="1"/>
  <c r="C24" i="1"/>
  <c r="I15" i="1"/>
  <c r="K17" i="1"/>
  <c r="K27" i="1"/>
  <c r="I44" i="1"/>
  <c r="I38" i="1" s="1"/>
  <c r="I37" i="1" s="1"/>
  <c r="G20" i="1"/>
  <c r="G15" i="1" s="1"/>
  <c r="H15" i="1"/>
  <c r="G72" i="1"/>
  <c r="H38" i="1"/>
  <c r="H37" i="1" s="1"/>
  <c r="G38" i="1"/>
  <c r="C27" i="1"/>
  <c r="F15" i="1"/>
  <c r="J15" i="1"/>
  <c r="E15" i="1"/>
  <c r="C20" i="1"/>
  <c r="D15" i="1"/>
  <c r="C23" i="1"/>
  <c r="M20" i="1"/>
  <c r="G37" i="1" l="1"/>
  <c r="C15" i="1"/>
  <c r="K20" i="1"/>
  <c r="K15" i="1" s="1"/>
  <c r="M15" i="1"/>
</calcChain>
</file>

<file path=xl/sharedStrings.xml><?xml version="1.0" encoding="utf-8"?>
<sst xmlns="http://schemas.openxmlformats.org/spreadsheetml/2006/main" count="131" uniqueCount="85">
  <si>
    <t>(тыс. рублей)</t>
  </si>
  <si>
    <t>№ строки</t>
  </si>
  <si>
    <t>Направления расходования средств</t>
  </si>
  <si>
    <t>в том числе:</t>
  </si>
  <si>
    <t>Средства городского бюджета</t>
  </si>
  <si>
    <t>Средства из краевого бюджета</t>
  </si>
  <si>
    <t>Средства из федерального бюджета</t>
  </si>
  <si>
    <t>КАПИТАЛЬНЫЕ ВЛОЖЕНИЯ, ВСЕГО</t>
  </si>
  <si>
    <t>к решению городского Совета</t>
  </si>
  <si>
    <t>Муниципальное казенное учреждение  "Управление капитального строительства"(заказчик)</t>
  </si>
  <si>
    <t>1.1.</t>
  </si>
  <si>
    <t>1.1.1.</t>
  </si>
  <si>
    <t>Заказчик, объект</t>
  </si>
  <si>
    <t>Всего</t>
  </si>
  <si>
    <t xml:space="preserve">                     - жилищное хозяйство</t>
  </si>
  <si>
    <t>Жилищно - коммунальной хозяйство</t>
  </si>
  <si>
    <t xml:space="preserve">                     - коммунальное хозяйство</t>
  </si>
  <si>
    <t>Социальная политика</t>
  </si>
  <si>
    <t xml:space="preserve">              - охрана семьи и детства</t>
  </si>
  <si>
    <t>обеспечение жилыми помещениями детей-сирот и детей, оставшихся без попечения родителей</t>
  </si>
  <si>
    <t>2.1.</t>
  </si>
  <si>
    <t>2.1.1.</t>
  </si>
  <si>
    <t>Комитет по управлению муниципальной собственностью г.Лесосибирска (заказчик)</t>
  </si>
  <si>
    <t>Культура, кинематография</t>
  </si>
  <si>
    <t>1.3.2.</t>
  </si>
  <si>
    <t xml:space="preserve">                    - культура</t>
  </si>
  <si>
    <t>Физическая культура и спорт</t>
  </si>
  <si>
    <t xml:space="preserve">                    - массовый спорт</t>
  </si>
  <si>
    <t>1.2.1.</t>
  </si>
  <si>
    <t>1.2.4.</t>
  </si>
  <si>
    <t>технологическое присоединение к электрическим сетям Маклаковского ДК</t>
  </si>
  <si>
    <t>1.5.</t>
  </si>
  <si>
    <t>1.5.1.</t>
  </si>
  <si>
    <t xml:space="preserve">              - другие вопросы в области социальной политики</t>
  </si>
  <si>
    <t>приобритение высвободившихся жилых помещений в рамках подпрограммы "Переселение граждан из аварийного жилого фонда в городе Лесосибирске"</t>
  </si>
  <si>
    <t>разработка ПСД для строительства дороги в п.Стрелка</t>
  </si>
  <si>
    <t>Образование</t>
  </si>
  <si>
    <t xml:space="preserve">                    - молодежная политика</t>
  </si>
  <si>
    <t xml:space="preserve">                     - дорожное хозяйство (дорожные фонды)</t>
  </si>
  <si>
    <t>1.2.</t>
  </si>
  <si>
    <t>1.1.2.</t>
  </si>
  <si>
    <t>строительство дороги в п.Стрелка</t>
  </si>
  <si>
    <t>приобретение жилых помещений в муниципальном образовании город Лесосибирск для предоставления гражданам</t>
  </si>
  <si>
    <t>1.6.</t>
  </si>
  <si>
    <t>1.6.1.</t>
  </si>
  <si>
    <t>1.2.9.</t>
  </si>
  <si>
    <t>реконструкция крыши здания МБУ "Молодежный центр"</t>
  </si>
  <si>
    <t>выполнение проектной, рабочей документации на устройство внешнего пандуса и обустройство входной группы в здании УСЗН</t>
  </si>
  <si>
    <t>кадастровые работы объекта капитального строительства "Реконструкция стадиона "Труд"</t>
  </si>
  <si>
    <t>1.4.</t>
  </si>
  <si>
    <t>1.4.1.</t>
  </si>
  <si>
    <t>1.2.6.</t>
  </si>
  <si>
    <t>1.2.7.</t>
  </si>
  <si>
    <t>разработка проектной документации на благоустройство территории путем проведения рекультивации стихийно-образованных резервов в мкр.Восточный</t>
  </si>
  <si>
    <t>1.2.8.</t>
  </si>
  <si>
    <t>разработка псд на строительство могоквартирных жилых домов</t>
  </si>
  <si>
    <t>проектно-изыскательские работы по строительству жилых домов</t>
  </si>
  <si>
    <t>Инвестиции на 2022 год</t>
  </si>
  <si>
    <t>2022 год</t>
  </si>
  <si>
    <t>Инвестиции на 2023 год</t>
  </si>
  <si>
    <t>проектно-изыскательские работы по строительству "Дома культуры в гпт. Стрелка"</t>
  </si>
  <si>
    <t>2023 год</t>
  </si>
  <si>
    <t>Национальная безопасность и правоохранительная деятельность</t>
  </si>
  <si>
    <t>проектно-изыскательские работы по строительству пожарного водоема в жилом районе города</t>
  </si>
  <si>
    <t>1.3.</t>
  </si>
  <si>
    <t>1.3.1.</t>
  </si>
  <si>
    <t xml:space="preserve">                    - обеспечение пожарной безопасности</t>
  </si>
  <si>
    <t>подготовка технической документации для ввода в эксплуатацию первого этапа при реконструкции здания Маклаковского Дома культуры</t>
  </si>
  <si>
    <t>технические условия на телефонизацию и доступ в интернет при строительстве "Дома культуры в гпт. Стрелка"</t>
  </si>
  <si>
    <t>Приложение 11</t>
  </si>
  <si>
    <t>Перечень строек и объектов в 2022 году и плановом периоде 2023-2024 годов</t>
  </si>
  <si>
    <t>Инвестиции на 2024 год</t>
  </si>
  <si>
    <t>2024 год</t>
  </si>
  <si>
    <t>приобретение и монтаж установок по очистке и обеззараживанию воды на системах водоснабжения</t>
  </si>
  <si>
    <t>разработка ПСД водопроводной сети в п.Стрелка</t>
  </si>
  <si>
    <t>строительство многоквартирных жилых домов</t>
  </si>
  <si>
    <t>реконструкция и строительство инженерных сетей</t>
  </si>
  <si>
    <t>строительство жилых помещений, с целю обеспечения жилыми помещениями детей-сирот и детей, оставшихся без попечения родителей</t>
  </si>
  <si>
    <t>от 16.12.2021 № 150</t>
  </si>
  <si>
    <t>строительство объекта: "Водопровод от ВК1 по мкр.Мехколонна до ВК2"</t>
  </si>
  <si>
    <t>1.2.2.</t>
  </si>
  <si>
    <t>1.2.3.</t>
  </si>
  <si>
    <t>1.2.5.</t>
  </si>
  <si>
    <t>строительство жилых помещений для муниципальных нужд</t>
  </si>
  <si>
    <t>от 27.01.2022 № 160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</si>
</sst>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32" x14ac:knownFonts="1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color indexed="8"/>
      <name val="Times New Roman CYR"/>
      <family val="1"/>
      <charset val="204"/>
    </font>
    <font>
      <sz val="12"/>
      <color indexed="8"/>
      <name val="Times New Roman"/>
      <family val="1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1"/>
    </font>
    <font>
      <sz val="12"/>
      <name val="Times New Roman"/>
      <family val="1"/>
      <charset val="1"/>
    </font>
    <font>
      <sz val="12"/>
      <color indexed="8"/>
      <name val="Calibri"/>
      <family val="2"/>
      <charset val="204"/>
    </font>
    <font>
      <b/>
      <sz val="12"/>
      <color indexed="8"/>
      <name val="Times New Roman"/>
      <family val="1"/>
      <charset val="1"/>
    </font>
    <font>
      <b/>
      <sz val="10"/>
      <name val="Times New Roman Cyr"/>
      <charset val="204"/>
    </font>
    <font>
      <sz val="10"/>
      <name val="Times New Roman Cyr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1"/>
    </font>
    <font>
      <i/>
      <sz val="12"/>
      <color indexed="8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</borders>
  <cellStyleXfs count="25">
    <xf numFmtId="0" fontId="0" fillId="0" borderId="0"/>
    <xf numFmtId="0" fontId="1" fillId="0" borderId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3" fillId="4" borderId="1" applyNumberFormat="0" applyAlignment="0" applyProtection="0"/>
    <xf numFmtId="0" fontId="4" fillId="11" borderId="2" applyNumberFormat="0" applyAlignment="0" applyProtection="0"/>
    <xf numFmtId="0" fontId="5" fillId="11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2" borderId="7" applyNumberFormat="0" applyAlignment="0" applyProtection="0"/>
    <xf numFmtId="0" fontId="11" fillId="0" borderId="0" applyNumberFormat="0" applyFill="0" applyBorder="0" applyAlignment="0" applyProtection="0"/>
    <xf numFmtId="0" fontId="12" fillId="13" borderId="0" applyNumberFormat="0" applyBorder="0" applyAlignment="0" applyProtection="0"/>
    <xf numFmtId="0" fontId="13" fillId="2" borderId="0" applyNumberFormat="0" applyBorder="0" applyAlignment="0" applyProtection="0"/>
    <xf numFmtId="0" fontId="14" fillId="0" borderId="0" applyNumberFormat="0" applyFill="0" applyBorder="0" applyAlignment="0" applyProtection="0"/>
    <xf numFmtId="0" fontId="22" fillId="14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3" borderId="0" applyNumberFormat="0" applyBorder="0" applyAlignment="0" applyProtection="0"/>
  </cellStyleXfs>
  <cellXfs count="72">
    <xf numFmtId="0" fontId="0" fillId="0" borderId="0" xfId="0"/>
    <xf numFmtId="0" fontId="20" fillId="0" borderId="0" xfId="0" applyFont="1" applyFill="1" applyAlignment="1">
      <alignment vertical="top" wrapText="1"/>
    </xf>
    <xf numFmtId="0" fontId="18" fillId="0" borderId="0" xfId="0" applyFont="1" applyFill="1" applyAlignment="1">
      <alignment vertical="top" wrapText="1"/>
    </xf>
    <xf numFmtId="0" fontId="19" fillId="0" borderId="0" xfId="0" applyFont="1" applyFill="1" applyAlignment="1">
      <alignment vertical="top" wrapText="1"/>
    </xf>
    <xf numFmtId="0" fontId="19" fillId="0" borderId="0" xfId="0" applyFont="1" applyFill="1" applyAlignment="1">
      <alignment horizontal="right" vertical="top" wrapText="1"/>
    </xf>
    <xf numFmtId="0" fontId="21" fillId="0" borderId="0" xfId="0" applyFont="1" applyFill="1" applyAlignment="1">
      <alignment horizontal="center" vertical="top" wrapText="1"/>
    </xf>
    <xf numFmtId="0" fontId="21" fillId="0" borderId="0" xfId="0" applyFont="1" applyFill="1" applyAlignment="1">
      <alignment vertical="top" wrapText="1"/>
    </xf>
    <xf numFmtId="0" fontId="20" fillId="0" borderId="0" xfId="0" applyFont="1" applyFill="1" applyAlignment="1">
      <alignment horizontal="center" vertical="center" wrapText="1"/>
    </xf>
    <xf numFmtId="0" fontId="23" fillId="0" borderId="10" xfId="1" applyFont="1" applyFill="1" applyBorder="1" applyAlignment="1">
      <alignment horizontal="center" vertical="center" wrapText="1"/>
    </xf>
    <xf numFmtId="0" fontId="24" fillId="0" borderId="10" xfId="1" applyFont="1" applyFill="1" applyBorder="1" applyAlignment="1">
      <alignment horizontal="center" vertical="center" wrapText="1"/>
    </xf>
    <xf numFmtId="164" fontId="23" fillId="0" borderId="10" xfId="1" applyNumberFormat="1" applyFont="1" applyFill="1" applyBorder="1" applyAlignment="1">
      <alignment horizontal="center" vertical="center" wrapText="1"/>
    </xf>
    <xf numFmtId="0" fontId="24" fillId="0" borderId="10" xfId="1" applyNumberFormat="1" applyFont="1" applyFill="1" applyBorder="1" applyAlignment="1" applyProtection="1">
      <alignment horizontal="center" vertical="center" wrapText="1"/>
    </xf>
    <xf numFmtId="0" fontId="18" fillId="0" borderId="0" xfId="1" applyFont="1" applyFill="1" applyAlignment="1">
      <alignment vertical="top" wrapText="1"/>
    </xf>
    <xf numFmtId="0" fontId="19" fillId="0" borderId="0" xfId="1" applyNumberFormat="1" applyFont="1" applyFill="1" applyBorder="1" applyAlignment="1" applyProtection="1">
      <alignment vertical="top" wrapText="1"/>
    </xf>
    <xf numFmtId="0" fontId="19" fillId="0" borderId="0" xfId="1" applyFont="1" applyFill="1" applyAlignment="1">
      <alignment vertical="top" wrapText="1"/>
    </xf>
    <xf numFmtId="0" fontId="25" fillId="0" borderId="0" xfId="1" applyFont="1"/>
    <xf numFmtId="164" fontId="20" fillId="0" borderId="0" xfId="1" applyNumberFormat="1" applyFont="1" applyFill="1" applyBorder="1" applyAlignment="1">
      <alignment horizontal="center" vertical="top" wrapText="1"/>
    </xf>
    <xf numFmtId="0" fontId="21" fillId="0" borderId="0" xfId="1" applyFont="1" applyFill="1" applyBorder="1" applyAlignment="1">
      <alignment horizontal="right" vertical="top"/>
    </xf>
    <xf numFmtId="0" fontId="23" fillId="0" borderId="11" xfId="1" applyFont="1" applyFill="1" applyBorder="1" applyAlignment="1">
      <alignment horizontal="center" vertical="center" wrapText="1"/>
    </xf>
    <xf numFmtId="0" fontId="26" fillId="0" borderId="0" xfId="1" applyFont="1" applyFill="1" applyBorder="1" applyAlignment="1">
      <alignment horizontal="center" vertical="center" wrapText="1"/>
    </xf>
    <xf numFmtId="0" fontId="27" fillId="0" borderId="0" xfId="0" applyFont="1" applyFill="1" applyAlignment="1">
      <alignment horizontal="right" vertical="top"/>
    </xf>
    <xf numFmtId="0" fontId="28" fillId="0" borderId="0" xfId="0" applyFont="1" applyFill="1" applyAlignment="1">
      <alignment horizontal="right" vertical="top"/>
    </xf>
    <xf numFmtId="14" fontId="28" fillId="0" borderId="0" xfId="0" applyNumberFormat="1" applyFont="1" applyFill="1" applyAlignment="1">
      <alignment horizontal="right" vertical="top"/>
    </xf>
    <xf numFmtId="0" fontId="30" fillId="0" borderId="11" xfId="1" applyFont="1" applyFill="1" applyBorder="1" applyAlignment="1">
      <alignment horizontal="center" vertical="top" wrapText="1"/>
    </xf>
    <xf numFmtId="0" fontId="30" fillId="0" borderId="10" xfId="1" applyFont="1" applyFill="1" applyBorder="1" applyAlignment="1">
      <alignment horizontal="center" vertical="center" wrapText="1"/>
    </xf>
    <xf numFmtId="0" fontId="30" fillId="0" borderId="10" xfId="1" applyFont="1" applyFill="1" applyBorder="1" applyAlignment="1">
      <alignment horizontal="center" vertical="top" wrapText="1"/>
    </xf>
    <xf numFmtId="0" fontId="23" fillId="0" borderId="0" xfId="1" applyFont="1" applyFill="1" applyBorder="1" applyAlignment="1">
      <alignment horizontal="center" vertical="top" wrapText="1"/>
    </xf>
    <xf numFmtId="0" fontId="23" fillId="0" borderId="0" xfId="1" applyFont="1" applyFill="1" applyBorder="1" applyAlignment="1">
      <alignment horizontal="left" vertical="top" wrapText="1"/>
    </xf>
    <xf numFmtId="4" fontId="23" fillId="0" borderId="0" xfId="1" applyNumberFormat="1" applyFont="1" applyFill="1" applyBorder="1" applyAlignment="1">
      <alignment horizontal="center" vertical="top" wrapText="1"/>
    </xf>
    <xf numFmtId="4" fontId="23" fillId="0" borderId="0" xfId="1" applyNumberFormat="1" applyFont="1" applyBorder="1" applyAlignment="1">
      <alignment horizontal="center"/>
    </xf>
    <xf numFmtId="4" fontId="23" fillId="0" borderId="0" xfId="1" applyNumberFormat="1" applyFont="1" applyFill="1" applyBorder="1" applyAlignment="1">
      <alignment horizontal="center" wrapText="1"/>
    </xf>
    <xf numFmtId="0" fontId="23" fillId="0" borderId="10" xfId="1" applyFont="1" applyFill="1" applyBorder="1" applyAlignment="1">
      <alignment horizontal="left" vertical="center" wrapText="1"/>
    </xf>
    <xf numFmtId="165" fontId="23" fillId="0" borderId="10" xfId="1" applyNumberFormat="1" applyFont="1" applyFill="1" applyBorder="1" applyAlignment="1">
      <alignment horizontal="center" vertical="center" wrapText="1"/>
    </xf>
    <xf numFmtId="14" fontId="23" fillId="0" borderId="10" xfId="1" applyNumberFormat="1" applyFont="1" applyFill="1" applyBorder="1" applyAlignment="1">
      <alignment horizontal="center" vertical="center" wrapText="1"/>
    </xf>
    <xf numFmtId="164" fontId="29" fillId="0" borderId="10" xfId="1" applyNumberFormat="1" applyFont="1" applyFill="1" applyBorder="1" applyAlignment="1">
      <alignment horizontal="center" vertical="center" wrapText="1"/>
    </xf>
    <xf numFmtId="0" fontId="29" fillId="0" borderId="10" xfId="1" applyFont="1" applyFill="1" applyBorder="1" applyAlignment="1">
      <alignment horizontal="center" vertical="center" wrapText="1"/>
    </xf>
    <xf numFmtId="0" fontId="29" fillId="0" borderId="0" xfId="0" applyFont="1" applyFill="1" applyAlignment="1">
      <alignment vertical="top" wrapText="1"/>
    </xf>
    <xf numFmtId="164" fontId="31" fillId="0" borderId="10" xfId="1" applyNumberFormat="1" applyFont="1" applyFill="1" applyBorder="1" applyAlignment="1">
      <alignment horizontal="center" vertical="center" wrapText="1"/>
    </xf>
    <xf numFmtId="0" fontId="20" fillId="0" borderId="10" xfId="1" applyFont="1" applyFill="1" applyBorder="1" applyAlignment="1">
      <alignment horizontal="left" vertical="center" wrapText="1"/>
    </xf>
    <xf numFmtId="0" fontId="23" fillId="0" borderId="0" xfId="1" applyFont="1" applyFill="1" applyBorder="1" applyAlignment="1">
      <alignment horizontal="left" vertical="center" wrapText="1"/>
    </xf>
    <xf numFmtId="0" fontId="29" fillId="0" borderId="10" xfId="1" applyFont="1" applyFill="1" applyBorder="1" applyAlignment="1">
      <alignment horizontal="left" vertical="center" wrapText="1"/>
    </xf>
    <xf numFmtId="164" fontId="20" fillId="0" borderId="10" xfId="1" applyNumberFormat="1" applyFont="1" applyFill="1" applyBorder="1" applyAlignment="1">
      <alignment horizontal="center" vertical="center" wrapText="1"/>
    </xf>
    <xf numFmtId="0" fontId="29" fillId="0" borderId="11" xfId="1" applyFont="1" applyFill="1" applyBorder="1" applyAlignment="1">
      <alignment horizontal="center" vertical="center" wrapText="1"/>
    </xf>
    <xf numFmtId="0" fontId="20" fillId="0" borderId="11" xfId="1" applyFont="1" applyFill="1" applyBorder="1" applyAlignment="1">
      <alignment horizontal="center" vertical="center" wrapText="1"/>
    </xf>
    <xf numFmtId="0" fontId="29" fillId="0" borderId="12" xfId="1" applyFont="1" applyFill="1" applyBorder="1" applyAlignment="1">
      <alignment horizontal="left" vertical="center" wrapText="1"/>
    </xf>
    <xf numFmtId="164" fontId="29" fillId="0" borderId="10" xfId="0" applyNumberFormat="1" applyFont="1" applyFill="1" applyBorder="1" applyAlignment="1">
      <alignment horizontal="center" vertical="center" wrapText="1"/>
    </xf>
    <xf numFmtId="0" fontId="29" fillId="0" borderId="10" xfId="1" applyFont="1" applyFill="1" applyBorder="1" applyAlignment="1">
      <alignment horizontal="left" vertical="top" wrapText="1"/>
    </xf>
    <xf numFmtId="164" fontId="23" fillId="0" borderId="10" xfId="1" applyNumberFormat="1" applyFont="1" applyBorder="1" applyAlignment="1">
      <alignment horizontal="center" vertical="center"/>
    </xf>
    <xf numFmtId="14" fontId="23" fillId="0" borderId="11" xfId="1" applyNumberFormat="1" applyFont="1" applyFill="1" applyBorder="1" applyAlignment="1">
      <alignment horizontal="center" vertical="center" wrapText="1"/>
    </xf>
    <xf numFmtId="0" fontId="23" fillId="0" borderId="10" xfId="1" applyFont="1" applyFill="1" applyBorder="1" applyAlignment="1">
      <alignment horizontal="left" vertical="center" wrapText="1"/>
    </xf>
    <xf numFmtId="0" fontId="29" fillId="0" borderId="10" xfId="1" applyFont="1" applyFill="1" applyBorder="1" applyAlignment="1">
      <alignment horizontal="left" vertical="center" wrapText="1"/>
    </xf>
    <xf numFmtId="0" fontId="31" fillId="0" borderId="12" xfId="1" applyFont="1" applyFill="1" applyBorder="1" applyAlignment="1">
      <alignment horizontal="left" vertical="center" wrapText="1"/>
    </xf>
    <xf numFmtId="0" fontId="31" fillId="0" borderId="13" xfId="1" applyFont="1" applyFill="1" applyBorder="1" applyAlignment="1">
      <alignment horizontal="left" vertical="center" wrapText="1"/>
    </xf>
    <xf numFmtId="0" fontId="31" fillId="0" borderId="14" xfId="1" applyFont="1" applyFill="1" applyBorder="1" applyAlignment="1">
      <alignment horizontal="left" vertical="center" wrapText="1"/>
    </xf>
    <xf numFmtId="0" fontId="20" fillId="0" borderId="10" xfId="1" applyFont="1" applyFill="1" applyBorder="1" applyAlignment="1">
      <alignment horizontal="left" vertical="center" wrapText="1"/>
    </xf>
    <xf numFmtId="0" fontId="23" fillId="0" borderId="12" xfId="1" applyFont="1" applyFill="1" applyBorder="1" applyAlignment="1">
      <alignment horizontal="left" vertical="center" wrapText="1"/>
    </xf>
    <xf numFmtId="0" fontId="23" fillId="0" borderId="13" xfId="1" applyFont="1" applyFill="1" applyBorder="1" applyAlignment="1">
      <alignment horizontal="left" vertical="center" wrapText="1"/>
    </xf>
    <xf numFmtId="0" fontId="23" fillId="0" borderId="14" xfId="1" applyFont="1" applyFill="1" applyBorder="1" applyAlignment="1">
      <alignment horizontal="left" vertical="center" wrapText="1"/>
    </xf>
    <xf numFmtId="0" fontId="31" fillId="0" borderId="10" xfId="1" applyFont="1" applyFill="1" applyBorder="1" applyAlignment="1">
      <alignment horizontal="left" vertical="center" wrapText="1"/>
    </xf>
    <xf numFmtId="0" fontId="20" fillId="0" borderId="12" xfId="1" applyFont="1" applyFill="1" applyBorder="1" applyAlignment="1">
      <alignment horizontal="left" vertical="center" wrapText="1"/>
    </xf>
    <xf numFmtId="0" fontId="20" fillId="0" borderId="13" xfId="1" applyFont="1" applyFill="1" applyBorder="1" applyAlignment="1">
      <alignment horizontal="left" vertical="center" wrapText="1"/>
    </xf>
    <xf numFmtId="0" fontId="20" fillId="0" borderId="14" xfId="1" applyFont="1" applyFill="1" applyBorder="1" applyAlignment="1">
      <alignment horizontal="left" vertical="center" wrapText="1"/>
    </xf>
    <xf numFmtId="0" fontId="24" fillId="0" borderId="12" xfId="1" applyFont="1" applyFill="1" applyBorder="1" applyAlignment="1">
      <alignment horizontal="center" vertical="center" wrapText="1"/>
    </xf>
    <xf numFmtId="0" fontId="24" fillId="0" borderId="13" xfId="1" applyFont="1" applyFill="1" applyBorder="1" applyAlignment="1">
      <alignment horizontal="center" vertical="center" wrapText="1"/>
    </xf>
    <xf numFmtId="0" fontId="24" fillId="0" borderId="14" xfId="1" applyFont="1" applyFill="1" applyBorder="1" applyAlignment="1">
      <alignment horizontal="center" vertical="center" wrapText="1"/>
    </xf>
    <xf numFmtId="0" fontId="23" fillId="0" borderId="10" xfId="1" applyFont="1" applyFill="1" applyBorder="1" applyAlignment="1">
      <alignment horizontal="center" vertical="center" wrapText="1"/>
    </xf>
    <xf numFmtId="0" fontId="30" fillId="0" borderId="10" xfId="1" applyFont="1" applyFill="1" applyBorder="1" applyAlignment="1">
      <alignment horizontal="center" vertical="top" wrapText="1"/>
    </xf>
    <xf numFmtId="0" fontId="29" fillId="0" borderId="0" xfId="1" applyNumberFormat="1" applyFont="1" applyFill="1" applyBorder="1" applyAlignment="1" applyProtection="1">
      <alignment horizontal="center" vertical="top" wrapText="1"/>
    </xf>
    <xf numFmtId="0" fontId="23" fillId="0" borderId="17" xfId="1" applyFont="1" applyFill="1" applyBorder="1" applyAlignment="1">
      <alignment horizontal="center" vertical="center" wrapText="1"/>
    </xf>
    <xf numFmtId="0" fontId="23" fillId="0" borderId="18" xfId="1" applyFont="1" applyFill="1" applyBorder="1" applyAlignment="1">
      <alignment horizontal="center" vertical="center" wrapText="1"/>
    </xf>
    <xf numFmtId="0" fontId="23" fillId="0" borderId="15" xfId="1" applyFont="1" applyFill="1" applyBorder="1" applyAlignment="1">
      <alignment horizontal="center" vertical="center" wrapText="1"/>
    </xf>
    <xf numFmtId="0" fontId="23" fillId="0" borderId="16" xfId="1" applyFont="1" applyFill="1" applyBorder="1" applyAlignment="1">
      <alignment horizontal="center" vertical="center" wrapText="1"/>
    </xf>
  </cellXfs>
  <cellStyles count="25">
    <cellStyle name="Excel Built-in Normal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Хороший" xfId="2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8"/>
  <sheetViews>
    <sheetView tabSelected="1" zoomScale="85" zoomScaleNormal="85" zoomScaleSheetLayoutView="75" workbookViewId="0">
      <selection activeCell="N3" sqref="N3"/>
    </sheetView>
  </sheetViews>
  <sheetFormatPr defaultRowHeight="15.75" x14ac:dyDescent="0.2"/>
  <cols>
    <col min="1" max="1" width="8.140625" style="2" customWidth="1"/>
    <col min="2" max="2" width="52.7109375" style="3" customWidth="1"/>
    <col min="3" max="3" width="12.7109375" style="4" customWidth="1"/>
    <col min="4" max="4" width="11.7109375" style="5" customWidth="1"/>
    <col min="5" max="5" width="11.7109375" style="6" customWidth="1"/>
    <col min="6" max="7" width="12.5703125" style="6" customWidth="1"/>
    <col min="8" max="8" width="12.5703125" style="1" customWidth="1"/>
    <col min="9" max="9" width="13.28515625" style="1" customWidth="1"/>
    <col min="10" max="10" width="12.5703125" style="1" customWidth="1"/>
    <col min="11" max="11" width="14.140625" style="1" customWidth="1"/>
    <col min="12" max="14" width="11.7109375" style="1" customWidth="1"/>
    <col min="15" max="16384" width="9.140625" style="1"/>
  </cols>
  <sheetData>
    <row r="1" spans="1:14" x14ac:dyDescent="0.2">
      <c r="N1" s="20" t="s">
        <v>69</v>
      </c>
    </row>
    <row r="2" spans="1:14" x14ac:dyDescent="0.2">
      <c r="N2" s="21" t="s">
        <v>8</v>
      </c>
    </row>
    <row r="3" spans="1:14" x14ac:dyDescent="0.2">
      <c r="N3" s="22" t="s">
        <v>84</v>
      </c>
    </row>
    <row r="5" spans="1:14" x14ac:dyDescent="0.2">
      <c r="N5" s="20" t="s">
        <v>69</v>
      </c>
    </row>
    <row r="6" spans="1:14" x14ac:dyDescent="0.2">
      <c r="N6" s="21" t="s">
        <v>8</v>
      </c>
    </row>
    <row r="7" spans="1:14" x14ac:dyDescent="0.2">
      <c r="N7" s="22" t="s">
        <v>78</v>
      </c>
    </row>
    <row r="10" spans="1:14" ht="19.5" customHeight="1" x14ac:dyDescent="0.2">
      <c r="A10" s="67" t="s">
        <v>70</v>
      </c>
      <c r="B10" s="67"/>
      <c r="C10" s="67"/>
      <c r="D10" s="67"/>
      <c r="E10" s="67"/>
      <c r="F10" s="67"/>
      <c r="G10" s="67"/>
      <c r="H10" s="67"/>
      <c r="I10" s="67"/>
    </row>
    <row r="11" spans="1:14" ht="18" customHeight="1" x14ac:dyDescent="0.25">
      <c r="A11" s="12"/>
      <c r="B11" s="13"/>
      <c r="C11" s="13"/>
      <c r="D11" s="13"/>
      <c r="E11" s="14"/>
      <c r="F11" s="15"/>
      <c r="G11" s="16"/>
      <c r="H11" s="16"/>
      <c r="I11" s="17"/>
      <c r="N11" s="17" t="s">
        <v>0</v>
      </c>
    </row>
    <row r="12" spans="1:14" ht="27" customHeight="1" x14ac:dyDescent="0.2">
      <c r="A12" s="68" t="s">
        <v>1</v>
      </c>
      <c r="B12" s="70" t="s">
        <v>2</v>
      </c>
      <c r="C12" s="62" t="s">
        <v>57</v>
      </c>
      <c r="D12" s="63"/>
      <c r="E12" s="63"/>
      <c r="F12" s="64"/>
      <c r="G12" s="62" t="s">
        <v>59</v>
      </c>
      <c r="H12" s="63"/>
      <c r="I12" s="63"/>
      <c r="J12" s="64"/>
      <c r="K12" s="62" t="s">
        <v>71</v>
      </c>
      <c r="L12" s="63"/>
      <c r="M12" s="63"/>
      <c r="N12" s="64"/>
    </row>
    <row r="13" spans="1:14" ht="61.5" customHeight="1" x14ac:dyDescent="0.2">
      <c r="A13" s="69"/>
      <c r="B13" s="71"/>
      <c r="C13" s="9" t="s">
        <v>13</v>
      </c>
      <c r="D13" s="10" t="s">
        <v>4</v>
      </c>
      <c r="E13" s="11" t="s">
        <v>5</v>
      </c>
      <c r="F13" s="11" t="s">
        <v>6</v>
      </c>
      <c r="G13" s="9" t="s">
        <v>13</v>
      </c>
      <c r="H13" s="10" t="s">
        <v>4</v>
      </c>
      <c r="I13" s="11" t="s">
        <v>5</v>
      </c>
      <c r="J13" s="11" t="s">
        <v>6</v>
      </c>
      <c r="K13" s="9" t="s">
        <v>13</v>
      </c>
      <c r="L13" s="10" t="s">
        <v>4</v>
      </c>
      <c r="M13" s="11" t="s">
        <v>5</v>
      </c>
      <c r="N13" s="11" t="s">
        <v>6</v>
      </c>
    </row>
    <row r="14" spans="1:14" s="7" customFormat="1" ht="12.75" customHeight="1" x14ac:dyDescent="0.2">
      <c r="A14" s="23">
        <v>1</v>
      </c>
      <c r="B14" s="24">
        <v>2</v>
      </c>
      <c r="C14" s="25">
        <v>3</v>
      </c>
      <c r="D14" s="24">
        <v>4</v>
      </c>
      <c r="E14" s="24">
        <v>5</v>
      </c>
      <c r="F14" s="24">
        <v>6</v>
      </c>
      <c r="G14" s="25">
        <v>3</v>
      </c>
      <c r="H14" s="24">
        <v>4</v>
      </c>
      <c r="I14" s="24">
        <v>5</v>
      </c>
      <c r="J14" s="24">
        <v>6</v>
      </c>
      <c r="K14" s="25">
        <v>3</v>
      </c>
      <c r="L14" s="24">
        <v>4</v>
      </c>
      <c r="M14" s="24">
        <v>5</v>
      </c>
      <c r="N14" s="24">
        <v>6</v>
      </c>
    </row>
    <row r="15" spans="1:14" s="7" customFormat="1" ht="34.5" customHeight="1" x14ac:dyDescent="0.2">
      <c r="A15" s="43">
        <v>1</v>
      </c>
      <c r="B15" s="38" t="s">
        <v>7</v>
      </c>
      <c r="C15" s="41">
        <f>C17+C20+C23+C25+C27+C30</f>
        <v>1975465.4732000001</v>
      </c>
      <c r="D15" s="41">
        <f t="shared" ref="D15:N15" si="0">D17+D20+D23+D25+D27+D30</f>
        <v>186592.10622000002</v>
      </c>
      <c r="E15" s="41">
        <f t="shared" si="0"/>
        <v>317916.10438000003</v>
      </c>
      <c r="F15" s="41">
        <f t="shared" si="0"/>
        <v>1470957.2626</v>
      </c>
      <c r="G15" s="41">
        <f t="shared" si="0"/>
        <v>2147092.2748500002</v>
      </c>
      <c r="H15" s="41">
        <f t="shared" si="0"/>
        <v>45669.929149999996</v>
      </c>
      <c r="I15" s="41">
        <f t="shared" si="0"/>
        <v>810096.76662000001</v>
      </c>
      <c r="J15" s="41">
        <f t="shared" si="0"/>
        <v>1291325.5790800001</v>
      </c>
      <c r="K15" s="41">
        <f t="shared" si="0"/>
        <v>34689.70814999994</v>
      </c>
      <c r="L15" s="41">
        <f t="shared" si="0"/>
        <v>11613.70815</v>
      </c>
      <c r="M15" s="41">
        <f t="shared" si="0"/>
        <v>6692.0417599999928</v>
      </c>
      <c r="N15" s="41">
        <f t="shared" si="0"/>
        <v>16383.958239999949</v>
      </c>
    </row>
    <row r="16" spans="1:14" x14ac:dyDescent="0.2">
      <c r="A16" s="18"/>
      <c r="B16" s="31" t="s">
        <v>3</v>
      </c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</row>
    <row r="17" spans="1:14" ht="31.5" x14ac:dyDescent="0.2">
      <c r="A17" s="42" t="s">
        <v>10</v>
      </c>
      <c r="B17" s="46" t="s">
        <v>62</v>
      </c>
      <c r="C17" s="34">
        <f>SUM(D17:F17)</f>
        <v>500</v>
      </c>
      <c r="D17" s="45">
        <f>SUM(D18:D19)</f>
        <v>500</v>
      </c>
      <c r="E17" s="45">
        <f>SUM(E18:E19)</f>
        <v>0</v>
      </c>
      <c r="F17" s="45">
        <f>SUM(F18:F19)</f>
        <v>0</v>
      </c>
      <c r="G17" s="34">
        <f>SUM(H17:J17)</f>
        <v>0</v>
      </c>
      <c r="H17" s="45">
        <f>SUM(H18:H19)</f>
        <v>0</v>
      </c>
      <c r="I17" s="45">
        <f>SUM(I18:I19)</f>
        <v>0</v>
      </c>
      <c r="J17" s="45">
        <f>SUM(J18:J19)</f>
        <v>0</v>
      </c>
      <c r="K17" s="34">
        <f>SUM(L17:N17)</f>
        <v>0</v>
      </c>
      <c r="L17" s="45">
        <f>SUM(L18:L19)</f>
        <v>0</v>
      </c>
      <c r="M17" s="45">
        <f>SUM(M18:M19)</f>
        <v>0</v>
      </c>
      <c r="N17" s="45">
        <f>SUM(N18:N19)</f>
        <v>0</v>
      </c>
    </row>
    <row r="18" spans="1:14" x14ac:dyDescent="0.2">
      <c r="A18" s="18" t="s">
        <v>11</v>
      </c>
      <c r="B18" s="31" t="s">
        <v>66</v>
      </c>
      <c r="C18" s="10">
        <f>SUM(D18:F18)</f>
        <v>500</v>
      </c>
      <c r="D18" s="10">
        <v>500</v>
      </c>
      <c r="E18" s="10">
        <v>0</v>
      </c>
      <c r="F18" s="10">
        <v>0</v>
      </c>
      <c r="G18" s="10">
        <f t="shared" ref="G18:G31" si="1">SUM(H18:J18)</f>
        <v>0</v>
      </c>
      <c r="H18" s="47">
        <v>0</v>
      </c>
      <c r="I18" s="10">
        <v>0</v>
      </c>
      <c r="J18" s="10">
        <v>0</v>
      </c>
      <c r="K18" s="10">
        <f t="shared" ref="K18:K31" si="2">SUM(L18:N18)</f>
        <v>0</v>
      </c>
      <c r="L18" s="47">
        <v>0</v>
      </c>
      <c r="M18" s="10">
        <v>0</v>
      </c>
      <c r="N18" s="10">
        <v>0</v>
      </c>
    </row>
    <row r="19" spans="1:14" ht="31.5" hidden="1" x14ac:dyDescent="0.2">
      <c r="A19" s="18">
        <v>4</v>
      </c>
      <c r="B19" s="31" t="s">
        <v>38</v>
      </c>
      <c r="C19" s="10">
        <f t="shared" ref="C19:C24" si="3">SUM(D19:F19)</f>
        <v>0</v>
      </c>
      <c r="D19" s="10">
        <v>0</v>
      </c>
      <c r="E19" s="10">
        <v>0</v>
      </c>
      <c r="F19" s="10">
        <v>0</v>
      </c>
      <c r="G19" s="10">
        <f>SUM(H19:J19)</f>
        <v>0</v>
      </c>
      <c r="H19" s="10">
        <v>0</v>
      </c>
      <c r="I19" s="10">
        <v>0</v>
      </c>
      <c r="J19" s="10">
        <v>0</v>
      </c>
      <c r="K19" s="10">
        <f>SUM(L19:N19)</f>
        <v>0</v>
      </c>
      <c r="L19" s="10">
        <v>0</v>
      </c>
      <c r="M19" s="10">
        <v>0</v>
      </c>
      <c r="N19" s="10">
        <v>0</v>
      </c>
    </row>
    <row r="20" spans="1:14" s="36" customFormat="1" x14ac:dyDescent="0.2">
      <c r="A20" s="42" t="s">
        <v>39</v>
      </c>
      <c r="B20" s="44" t="s">
        <v>15</v>
      </c>
      <c r="C20" s="34">
        <f t="shared" si="3"/>
        <v>1966577.6032</v>
      </c>
      <c r="D20" s="45">
        <f>SUM(D21:D22)</f>
        <v>177704.23622000002</v>
      </c>
      <c r="E20" s="45">
        <f>SUM(E21:E22)</f>
        <v>317916.10438000003</v>
      </c>
      <c r="F20" s="45">
        <f>SUM(F21:F22)</f>
        <v>1470957.2626</v>
      </c>
      <c r="G20" s="34">
        <f t="shared" si="1"/>
        <v>2147092.2748500002</v>
      </c>
      <c r="H20" s="45">
        <f>SUM(H21:H22)</f>
        <v>45669.929149999996</v>
      </c>
      <c r="I20" s="45">
        <f>SUM(I21:I22)</f>
        <v>810096.76662000001</v>
      </c>
      <c r="J20" s="45">
        <f>SUM(J21:J22)</f>
        <v>1291325.5790800001</v>
      </c>
      <c r="K20" s="34">
        <f t="shared" si="2"/>
        <v>34689.70814999994</v>
      </c>
      <c r="L20" s="45">
        <f>SUM(L21:L22)</f>
        <v>11613.70815</v>
      </c>
      <c r="M20" s="45">
        <f>SUM(M21:M22)</f>
        <v>6692.0417599999928</v>
      </c>
      <c r="N20" s="45">
        <f>SUM(N21:N22)</f>
        <v>16383.958239999949</v>
      </c>
    </row>
    <row r="21" spans="1:14" ht="39" customHeight="1" x14ac:dyDescent="0.2">
      <c r="A21" s="18" t="s">
        <v>28</v>
      </c>
      <c r="B21" s="31" t="s">
        <v>14</v>
      </c>
      <c r="C21" s="10">
        <f t="shared" si="3"/>
        <v>1696799.2683999999</v>
      </c>
      <c r="D21" s="10">
        <f>10694.05747+(11714+2086.68012+42141.635+4097.97679+20105.85204-10000)</f>
        <v>80840.201419999998</v>
      </c>
      <c r="E21" s="10">
        <f>(277222.88929+118583.8)+(-139863.12231+22458.2874-41141.45)</f>
        <v>237260.40438000002</v>
      </c>
      <c r="F21" s="10">
        <f>781488.8+(542225.8+54984.0626)</f>
        <v>1378698.6625999999</v>
      </c>
      <c r="G21" s="10">
        <f t="shared" si="1"/>
        <v>2130542.6748500001</v>
      </c>
      <c r="H21" s="10">
        <f>11471.3235+(25000+9000.00565+10000-10000)</f>
        <v>45471.329149999998</v>
      </c>
      <c r="I21" s="10">
        <f>(297372.02631+65677.9)+(481445.31939+14928.42092-65677.9)</f>
        <v>793745.76662000001</v>
      </c>
      <c r="J21" s="10">
        <f>838289+(416487.7+36548.87908)</f>
        <v>1291325.5790800001</v>
      </c>
      <c r="K21" s="10">
        <f t="shared" si="2"/>
        <v>34689.70814999994</v>
      </c>
      <c r="L21" s="10">
        <v>11613.70815</v>
      </c>
      <c r="M21" s="10">
        <f>(301063.00655+23076)+(-301063.00655+6692.04176-23076)</f>
        <v>6692.0417599999928</v>
      </c>
      <c r="N21" s="10">
        <f>848694.1+(-848694.1+16383.95824)</f>
        <v>16383.958239999949</v>
      </c>
    </row>
    <row r="22" spans="1:14" ht="39" customHeight="1" x14ac:dyDescent="0.2">
      <c r="A22" s="18" t="s">
        <v>80</v>
      </c>
      <c r="B22" s="31" t="s">
        <v>16</v>
      </c>
      <c r="C22" s="10">
        <f t="shared" si="3"/>
        <v>269778.33480000001</v>
      </c>
      <c r="D22" s="10">
        <f>(92500.2+758+1810+824.7348+971.1)</f>
        <v>96864.034800000009</v>
      </c>
      <c r="E22" s="10">
        <f>75800+4855.7</f>
        <v>80655.7</v>
      </c>
      <c r="F22" s="10">
        <f>92258.6</f>
        <v>92258.6</v>
      </c>
      <c r="G22" s="10">
        <f t="shared" si="1"/>
        <v>16549.599999999999</v>
      </c>
      <c r="H22" s="10">
        <f>198.6</f>
        <v>198.6</v>
      </c>
      <c r="I22" s="10">
        <f>16351</f>
        <v>16351</v>
      </c>
      <c r="J22" s="10">
        <v>0</v>
      </c>
      <c r="K22" s="10">
        <f t="shared" si="2"/>
        <v>0</v>
      </c>
      <c r="L22" s="10">
        <f>198.6-198.6</f>
        <v>0</v>
      </c>
      <c r="M22" s="10">
        <f>16351-16351</f>
        <v>0</v>
      </c>
      <c r="N22" s="10">
        <v>0</v>
      </c>
    </row>
    <row r="23" spans="1:14" ht="39" hidden="1" customHeight="1" x14ac:dyDescent="0.2">
      <c r="A23" s="42">
        <v>5</v>
      </c>
      <c r="B23" s="46" t="s">
        <v>36</v>
      </c>
      <c r="C23" s="34">
        <f t="shared" si="3"/>
        <v>0</v>
      </c>
      <c r="D23" s="45">
        <f>SUM(D24)</f>
        <v>0</v>
      </c>
      <c r="E23" s="45">
        <f>SUM(E24)</f>
        <v>0</v>
      </c>
      <c r="F23" s="45">
        <f>SUM(F24)</f>
        <v>0</v>
      </c>
      <c r="G23" s="34">
        <f>SUM(H23:J23)</f>
        <v>0</v>
      </c>
      <c r="H23" s="45">
        <f>SUM(H24)</f>
        <v>0</v>
      </c>
      <c r="I23" s="45">
        <f>SUM(I24)</f>
        <v>0</v>
      </c>
      <c r="J23" s="45">
        <f>SUM(J24)</f>
        <v>0</v>
      </c>
      <c r="K23" s="34">
        <f>SUM(L23:N23)</f>
        <v>0</v>
      </c>
      <c r="L23" s="45">
        <f>SUM(L24)</f>
        <v>0</v>
      </c>
      <c r="M23" s="45">
        <f>SUM(M24)</f>
        <v>0</v>
      </c>
      <c r="N23" s="45">
        <f>SUM(N24)</f>
        <v>0</v>
      </c>
    </row>
    <row r="24" spans="1:14" ht="39" hidden="1" customHeight="1" x14ac:dyDescent="0.2">
      <c r="A24" s="18">
        <v>6</v>
      </c>
      <c r="B24" s="31" t="s">
        <v>37</v>
      </c>
      <c r="C24" s="10">
        <f t="shared" si="3"/>
        <v>0</v>
      </c>
      <c r="D24" s="10">
        <f>G63</f>
        <v>0</v>
      </c>
      <c r="E24" s="10">
        <v>0</v>
      </c>
      <c r="F24" s="10">
        <v>0</v>
      </c>
      <c r="G24" s="10">
        <f>SUM(H24:J24)</f>
        <v>0</v>
      </c>
      <c r="H24" s="47">
        <v>0</v>
      </c>
      <c r="I24" s="10">
        <v>0</v>
      </c>
      <c r="J24" s="10">
        <v>0</v>
      </c>
      <c r="K24" s="10">
        <f>SUM(L24:N24)</f>
        <v>0</v>
      </c>
      <c r="L24" s="47">
        <v>0</v>
      </c>
      <c r="M24" s="10">
        <v>0</v>
      </c>
      <c r="N24" s="10">
        <v>0</v>
      </c>
    </row>
    <row r="25" spans="1:14" ht="39" customHeight="1" x14ac:dyDescent="0.2">
      <c r="A25" s="42" t="s">
        <v>64</v>
      </c>
      <c r="B25" s="46" t="s">
        <v>23</v>
      </c>
      <c r="C25" s="34">
        <f t="shared" ref="C25:C31" si="4">SUM(D25:F25)</f>
        <v>8387.8700000000008</v>
      </c>
      <c r="D25" s="45">
        <f>SUM(D26)</f>
        <v>8387.8700000000008</v>
      </c>
      <c r="E25" s="45">
        <f>SUM(E26)</f>
        <v>0</v>
      </c>
      <c r="F25" s="45">
        <f>SUM(F26)</f>
        <v>0</v>
      </c>
      <c r="G25" s="34">
        <f t="shared" si="1"/>
        <v>0</v>
      </c>
      <c r="H25" s="45">
        <f>SUM(H26)</f>
        <v>0</v>
      </c>
      <c r="I25" s="45">
        <f>SUM(I26)</f>
        <v>0</v>
      </c>
      <c r="J25" s="45">
        <f>SUM(J26)</f>
        <v>0</v>
      </c>
      <c r="K25" s="34">
        <f t="shared" si="2"/>
        <v>0</v>
      </c>
      <c r="L25" s="45">
        <f>SUM(L26)</f>
        <v>0</v>
      </c>
      <c r="M25" s="45">
        <f>SUM(M26)</f>
        <v>0</v>
      </c>
      <c r="N25" s="45">
        <f>SUM(N26)</f>
        <v>0</v>
      </c>
    </row>
    <row r="26" spans="1:14" x14ac:dyDescent="0.2">
      <c r="A26" s="18" t="s">
        <v>65</v>
      </c>
      <c r="B26" s="31" t="s">
        <v>25</v>
      </c>
      <c r="C26" s="10">
        <f t="shared" si="4"/>
        <v>8387.8700000000008</v>
      </c>
      <c r="D26" s="10">
        <f>8182.8+205.07</f>
        <v>8387.8700000000008</v>
      </c>
      <c r="E26" s="10">
        <v>0</v>
      </c>
      <c r="F26" s="10">
        <v>0</v>
      </c>
      <c r="G26" s="10">
        <f t="shared" si="1"/>
        <v>0</v>
      </c>
      <c r="H26" s="47">
        <v>0</v>
      </c>
      <c r="I26" s="10">
        <v>0</v>
      </c>
      <c r="J26" s="10">
        <v>0</v>
      </c>
      <c r="K26" s="10">
        <f t="shared" si="2"/>
        <v>0</v>
      </c>
      <c r="L26" s="47">
        <v>0</v>
      </c>
      <c r="M26" s="10">
        <v>0</v>
      </c>
      <c r="N26" s="10">
        <v>0</v>
      </c>
    </row>
    <row r="27" spans="1:14" hidden="1" x14ac:dyDescent="0.2">
      <c r="A27" s="42" t="s">
        <v>64</v>
      </c>
      <c r="B27" s="40" t="s">
        <v>17</v>
      </c>
      <c r="C27" s="34">
        <f t="shared" si="4"/>
        <v>0</v>
      </c>
      <c r="D27" s="34">
        <f>SUM(D28:D29)</f>
        <v>0</v>
      </c>
      <c r="E27" s="34">
        <f>SUM(E28:E29)</f>
        <v>0</v>
      </c>
      <c r="F27" s="34">
        <f>SUM(F28:F29)</f>
        <v>0</v>
      </c>
      <c r="G27" s="34">
        <f t="shared" si="1"/>
        <v>0</v>
      </c>
      <c r="H27" s="34">
        <f>SUM(H28:H29)</f>
        <v>0</v>
      </c>
      <c r="I27" s="34">
        <f>SUM(I28:I29)</f>
        <v>0</v>
      </c>
      <c r="J27" s="34">
        <f>SUM(J28:J29)</f>
        <v>0</v>
      </c>
      <c r="K27" s="34">
        <f t="shared" si="2"/>
        <v>0</v>
      </c>
      <c r="L27" s="34">
        <f>SUM(L28:L29)</f>
        <v>0</v>
      </c>
      <c r="M27" s="34">
        <f>SUM(M28:M29)</f>
        <v>0</v>
      </c>
      <c r="N27" s="34">
        <f>SUM(N28:N29)</f>
        <v>0</v>
      </c>
    </row>
    <row r="28" spans="1:14" hidden="1" x14ac:dyDescent="0.2">
      <c r="A28" s="48" t="s">
        <v>65</v>
      </c>
      <c r="B28" s="31" t="s">
        <v>18</v>
      </c>
      <c r="C28" s="10">
        <f t="shared" si="4"/>
        <v>0</v>
      </c>
      <c r="D28" s="10">
        <v>0</v>
      </c>
      <c r="E28" s="10">
        <f>15000-15000</f>
        <v>0</v>
      </c>
      <c r="F28" s="10">
        <v>0</v>
      </c>
      <c r="G28" s="10">
        <f>SUM(H28:J28)</f>
        <v>0</v>
      </c>
      <c r="H28" s="10">
        <v>0</v>
      </c>
      <c r="I28" s="10">
        <v>0</v>
      </c>
      <c r="J28" s="10">
        <v>0</v>
      </c>
      <c r="K28" s="10">
        <f>SUM(L28:N28)</f>
        <v>0</v>
      </c>
      <c r="L28" s="10">
        <v>0</v>
      </c>
      <c r="M28" s="10">
        <v>0</v>
      </c>
      <c r="N28" s="10">
        <v>0</v>
      </c>
    </row>
    <row r="29" spans="1:14" ht="31.5" hidden="1" x14ac:dyDescent="0.2">
      <c r="A29" s="18">
        <v>14</v>
      </c>
      <c r="B29" s="31" t="s">
        <v>33</v>
      </c>
      <c r="C29" s="10">
        <f t="shared" si="4"/>
        <v>0</v>
      </c>
      <c r="D29" s="10">
        <v>0</v>
      </c>
      <c r="E29" s="10">
        <v>0</v>
      </c>
      <c r="F29" s="10">
        <v>0</v>
      </c>
      <c r="G29" s="10">
        <f t="shared" si="1"/>
        <v>0</v>
      </c>
      <c r="H29" s="10">
        <v>0</v>
      </c>
      <c r="I29" s="10">
        <v>0</v>
      </c>
      <c r="J29" s="10">
        <v>0</v>
      </c>
      <c r="K29" s="10">
        <f t="shared" si="2"/>
        <v>0</v>
      </c>
      <c r="L29" s="10">
        <v>0</v>
      </c>
      <c r="M29" s="10">
        <v>0</v>
      </c>
      <c r="N29" s="10">
        <v>0</v>
      </c>
    </row>
    <row r="30" spans="1:14" s="36" customFormat="1" hidden="1" x14ac:dyDescent="0.2">
      <c r="A30" s="42">
        <v>15</v>
      </c>
      <c r="B30" s="40" t="s">
        <v>26</v>
      </c>
      <c r="C30" s="34">
        <f t="shared" si="4"/>
        <v>0</v>
      </c>
      <c r="D30" s="45">
        <f>D31</f>
        <v>0</v>
      </c>
      <c r="E30" s="45">
        <f>E31</f>
        <v>0</v>
      </c>
      <c r="F30" s="45">
        <f>F31</f>
        <v>0</v>
      </c>
      <c r="G30" s="34">
        <f t="shared" si="1"/>
        <v>0</v>
      </c>
      <c r="H30" s="45">
        <f>H31</f>
        <v>0</v>
      </c>
      <c r="I30" s="45">
        <f>I31</f>
        <v>0</v>
      </c>
      <c r="J30" s="45">
        <f>J31</f>
        <v>0</v>
      </c>
      <c r="K30" s="34">
        <f t="shared" si="2"/>
        <v>0</v>
      </c>
      <c r="L30" s="45">
        <f>L31</f>
        <v>0</v>
      </c>
      <c r="M30" s="45">
        <f>M31</f>
        <v>0</v>
      </c>
      <c r="N30" s="45">
        <f>N31</f>
        <v>0</v>
      </c>
    </row>
    <row r="31" spans="1:14" hidden="1" x14ac:dyDescent="0.2">
      <c r="A31" s="18">
        <v>16</v>
      </c>
      <c r="B31" s="31" t="s">
        <v>27</v>
      </c>
      <c r="C31" s="10">
        <f t="shared" si="4"/>
        <v>0</v>
      </c>
      <c r="D31" s="10">
        <v>0</v>
      </c>
      <c r="E31" s="10">
        <v>0</v>
      </c>
      <c r="F31" s="10">
        <v>0</v>
      </c>
      <c r="G31" s="10">
        <f t="shared" si="1"/>
        <v>0</v>
      </c>
      <c r="H31" s="47">
        <v>0</v>
      </c>
      <c r="I31" s="10">
        <v>0</v>
      </c>
      <c r="J31" s="10">
        <v>0</v>
      </c>
      <c r="K31" s="10">
        <f t="shared" si="2"/>
        <v>0</v>
      </c>
      <c r="L31" s="47">
        <v>0</v>
      </c>
      <c r="M31" s="10">
        <v>0</v>
      </c>
      <c r="N31" s="10">
        <v>0</v>
      </c>
    </row>
    <row r="32" spans="1:14" x14ac:dyDescent="0.25">
      <c r="A32" s="26"/>
      <c r="B32" s="27"/>
      <c r="C32" s="28"/>
      <c r="D32" s="29"/>
      <c r="E32" s="30"/>
      <c r="F32" s="30"/>
      <c r="G32" s="28"/>
      <c r="H32" s="29"/>
      <c r="I32" s="30"/>
      <c r="J32" s="30"/>
      <c r="K32" s="28"/>
      <c r="L32" s="29"/>
      <c r="M32" s="30"/>
      <c r="N32" s="30"/>
    </row>
    <row r="33" spans="1:12" ht="15.75" customHeight="1" x14ac:dyDescent="0.2">
      <c r="A33" s="67" t="s">
        <v>70</v>
      </c>
      <c r="B33" s="67"/>
      <c r="C33" s="67"/>
      <c r="D33" s="67"/>
      <c r="E33" s="67"/>
      <c r="F33" s="67"/>
      <c r="G33" s="67"/>
      <c r="H33" s="67"/>
      <c r="I33" s="67"/>
    </row>
    <row r="34" spans="1:12" x14ac:dyDescent="0.2">
      <c r="A34" s="19"/>
      <c r="B34" s="19"/>
      <c r="C34" s="19"/>
      <c r="D34" s="19"/>
      <c r="E34" s="19"/>
      <c r="F34" s="19"/>
      <c r="G34" s="19"/>
      <c r="H34" s="19"/>
      <c r="I34" s="17" t="s">
        <v>0</v>
      </c>
    </row>
    <row r="35" spans="1:12" ht="31.5" x14ac:dyDescent="0.2">
      <c r="A35" s="8" t="s">
        <v>1</v>
      </c>
      <c r="B35" s="65" t="s">
        <v>12</v>
      </c>
      <c r="C35" s="65"/>
      <c r="D35" s="65"/>
      <c r="E35" s="65"/>
      <c r="F35" s="65"/>
      <c r="G35" s="8" t="s">
        <v>58</v>
      </c>
      <c r="H35" s="8" t="s">
        <v>61</v>
      </c>
      <c r="I35" s="8" t="s">
        <v>72</v>
      </c>
    </row>
    <row r="36" spans="1:12" x14ac:dyDescent="0.2">
      <c r="A36" s="25">
        <v>1</v>
      </c>
      <c r="B36" s="66">
        <v>2</v>
      </c>
      <c r="C36" s="66"/>
      <c r="D36" s="66"/>
      <c r="E36" s="66"/>
      <c r="F36" s="66"/>
      <c r="G36" s="25">
        <v>3</v>
      </c>
      <c r="H36" s="25">
        <v>4</v>
      </c>
      <c r="I36" s="25">
        <v>5</v>
      </c>
    </row>
    <row r="37" spans="1:12" ht="27" customHeight="1" x14ac:dyDescent="0.2">
      <c r="A37" s="8"/>
      <c r="B37" s="49" t="s">
        <v>7</v>
      </c>
      <c r="C37" s="49"/>
      <c r="D37" s="49"/>
      <c r="E37" s="49"/>
      <c r="F37" s="49"/>
      <c r="G37" s="10">
        <f>G38+G72</f>
        <v>1975465.4781999998</v>
      </c>
      <c r="H37" s="10">
        <f>H38+H72</f>
        <v>2147092.2748500002</v>
      </c>
      <c r="I37" s="10">
        <f>I38+I72</f>
        <v>34689.708150000079</v>
      </c>
    </row>
    <row r="38" spans="1:12" x14ac:dyDescent="0.2">
      <c r="A38" s="35">
        <v>1</v>
      </c>
      <c r="B38" s="50" t="s">
        <v>9</v>
      </c>
      <c r="C38" s="50"/>
      <c r="D38" s="50"/>
      <c r="E38" s="50"/>
      <c r="F38" s="50"/>
      <c r="G38" s="34">
        <f>SUM(G69,G66,G63,G57,G44,G39)</f>
        <v>1913977.2981999998</v>
      </c>
      <c r="H38" s="34">
        <f>SUM(H69,H66,H63,H57,H44,H39)</f>
        <v>2147092.2748500002</v>
      </c>
      <c r="I38" s="34">
        <f>SUM(I69,I66,I63,I57,I44,I39)</f>
        <v>34689.708150000079</v>
      </c>
    </row>
    <row r="39" spans="1:12" x14ac:dyDescent="0.2">
      <c r="A39" s="8" t="s">
        <v>10</v>
      </c>
      <c r="B39" s="58" t="s">
        <v>62</v>
      </c>
      <c r="C39" s="58"/>
      <c r="D39" s="58"/>
      <c r="E39" s="58"/>
      <c r="F39" s="58"/>
      <c r="G39" s="37">
        <f>SUM(G41:G43)</f>
        <v>500</v>
      </c>
      <c r="H39" s="37">
        <f>SUM(H41:H43)</f>
        <v>0</v>
      </c>
      <c r="I39" s="37">
        <f>SUM(I41:I43)</f>
        <v>0</v>
      </c>
    </row>
    <row r="40" spans="1:12" x14ac:dyDescent="0.2">
      <c r="A40" s="8"/>
      <c r="B40" s="54" t="s">
        <v>3</v>
      </c>
      <c r="C40" s="54"/>
      <c r="D40" s="54"/>
      <c r="E40" s="54"/>
      <c r="F40" s="54"/>
      <c r="G40" s="10"/>
      <c r="H40" s="10"/>
      <c r="I40" s="10"/>
    </row>
    <row r="41" spans="1:12" x14ac:dyDescent="0.2">
      <c r="A41" s="33" t="s">
        <v>11</v>
      </c>
      <c r="B41" s="49" t="s">
        <v>63</v>
      </c>
      <c r="C41" s="49"/>
      <c r="D41" s="49"/>
      <c r="E41" s="49"/>
      <c r="F41" s="49"/>
      <c r="G41" s="10">
        <v>500</v>
      </c>
      <c r="H41" s="10">
        <v>0</v>
      </c>
      <c r="I41" s="10">
        <v>0</v>
      </c>
    </row>
    <row r="42" spans="1:12" hidden="1" x14ac:dyDescent="0.2">
      <c r="A42" s="33" t="s">
        <v>40</v>
      </c>
      <c r="B42" s="49" t="s">
        <v>35</v>
      </c>
      <c r="C42" s="49"/>
      <c r="D42" s="49"/>
      <c r="E42" s="49"/>
      <c r="F42" s="49"/>
      <c r="G42" s="10">
        <v>0</v>
      </c>
      <c r="H42" s="10">
        <v>0</v>
      </c>
      <c r="I42" s="10">
        <v>0</v>
      </c>
    </row>
    <row r="43" spans="1:12" hidden="1" x14ac:dyDescent="0.2">
      <c r="A43" s="33" t="s">
        <v>40</v>
      </c>
      <c r="B43" s="49" t="s">
        <v>41</v>
      </c>
      <c r="C43" s="49"/>
      <c r="D43" s="49"/>
      <c r="E43" s="49"/>
      <c r="F43" s="49"/>
      <c r="G43" s="10"/>
      <c r="H43" s="10">
        <v>0</v>
      </c>
      <c r="I43" s="10">
        <v>0</v>
      </c>
    </row>
    <row r="44" spans="1:12" x14ac:dyDescent="0.2">
      <c r="A44" s="8" t="s">
        <v>39</v>
      </c>
      <c r="B44" s="58" t="s">
        <v>15</v>
      </c>
      <c r="C44" s="58"/>
      <c r="D44" s="58"/>
      <c r="E44" s="58"/>
      <c r="F44" s="58"/>
      <c r="G44" s="37">
        <f>SUM(G46:G56)</f>
        <v>1905089.4281999997</v>
      </c>
      <c r="H44" s="37">
        <f>SUM(H46:H56)</f>
        <v>2147092.2748500002</v>
      </c>
      <c r="I44" s="37">
        <f>SUM(I46:I56)</f>
        <v>34689.708150000079</v>
      </c>
      <c r="L44" s="39"/>
    </row>
    <row r="45" spans="1:12" ht="27" customHeight="1" x14ac:dyDescent="0.2">
      <c r="A45" s="33"/>
      <c r="B45" s="54" t="s">
        <v>3</v>
      </c>
      <c r="C45" s="54"/>
      <c r="D45" s="54"/>
      <c r="E45" s="54"/>
      <c r="F45" s="54"/>
      <c r="G45" s="10"/>
      <c r="H45" s="10"/>
      <c r="I45" s="10"/>
      <c r="L45" s="39"/>
    </row>
    <row r="46" spans="1:12" ht="30.75" hidden="1" customHeight="1" x14ac:dyDescent="0.2">
      <c r="A46" s="33" t="s">
        <v>28</v>
      </c>
      <c r="B46" s="49" t="s">
        <v>56</v>
      </c>
      <c r="C46" s="49"/>
      <c r="D46" s="49"/>
      <c r="E46" s="49"/>
      <c r="F46" s="49"/>
      <c r="G46" s="10">
        <v>0</v>
      </c>
      <c r="H46" s="10">
        <v>0</v>
      </c>
      <c r="I46" s="10">
        <v>0</v>
      </c>
    </row>
    <row r="47" spans="1:12" ht="31.5" customHeight="1" x14ac:dyDescent="0.2">
      <c r="A47" s="33" t="s">
        <v>28</v>
      </c>
      <c r="B47" s="55" t="s">
        <v>75</v>
      </c>
      <c r="C47" s="56"/>
      <c r="D47" s="56"/>
      <c r="E47" s="56"/>
      <c r="F47" s="57"/>
      <c r="G47" s="10">
        <f>(781488.8+277222.88929+10694.05747)+(542225.8-139863.12231+11714+2086.68012+4097.97679-44933.7-15939.5982-614.8818+20105.85204)</f>
        <v>1448284.7534</v>
      </c>
      <c r="H47" s="10">
        <f>(838289+297372.02631+11471.3235)+(416487.7+481445.31939+9000.00565-10000)</f>
        <v>2044065.37485</v>
      </c>
      <c r="I47" s="10">
        <f>(848694.1+301063.00655+11613.70815)+(-848694.1-301063.00655)</f>
        <v>11613.708150000079</v>
      </c>
    </row>
    <row r="48" spans="1:12" ht="31.5" customHeight="1" x14ac:dyDescent="0.2">
      <c r="A48" s="33" t="s">
        <v>80</v>
      </c>
      <c r="B48" s="55" t="s">
        <v>77</v>
      </c>
      <c r="C48" s="56"/>
      <c r="D48" s="56"/>
      <c r="E48" s="56"/>
      <c r="F48" s="57"/>
      <c r="G48" s="10">
        <f>118583.8+(-41141.45+54984.0626+22458.2874)</f>
        <v>154884.70000000001</v>
      </c>
      <c r="H48" s="10">
        <f>65677.9+(-65677.9+14928.42092+36548.87908)</f>
        <v>51477.3</v>
      </c>
      <c r="I48" s="10">
        <f>23076+(-23076+16383.95824+6692.04176)</f>
        <v>23076</v>
      </c>
    </row>
    <row r="49" spans="1:9" ht="31.5" customHeight="1" x14ac:dyDescent="0.2">
      <c r="A49" s="33" t="s">
        <v>81</v>
      </c>
      <c r="B49" s="55" t="s">
        <v>74</v>
      </c>
      <c r="C49" s="56"/>
      <c r="D49" s="56"/>
      <c r="E49" s="56"/>
      <c r="F49" s="57"/>
      <c r="G49" s="10">
        <v>1810</v>
      </c>
      <c r="H49" s="10">
        <v>0</v>
      </c>
      <c r="I49" s="10">
        <f>16549.6-16549.6</f>
        <v>0</v>
      </c>
    </row>
    <row r="50" spans="1:9" ht="31.5" customHeight="1" x14ac:dyDescent="0.2">
      <c r="A50" s="33" t="s">
        <v>29</v>
      </c>
      <c r="B50" s="49" t="s">
        <v>79</v>
      </c>
      <c r="C50" s="49"/>
      <c r="D50" s="49"/>
      <c r="E50" s="49"/>
      <c r="F50" s="49"/>
      <c r="G50" s="10">
        <f>971.1+4855.7+92258.6</f>
        <v>98085.400000000009</v>
      </c>
      <c r="H50" s="10">
        <v>0</v>
      </c>
      <c r="I50" s="10">
        <v>0</v>
      </c>
    </row>
    <row r="51" spans="1:9" ht="31.5" customHeight="1" x14ac:dyDescent="0.2">
      <c r="A51" s="33" t="s">
        <v>82</v>
      </c>
      <c r="B51" s="55" t="s">
        <v>76</v>
      </c>
      <c r="C51" s="56"/>
      <c r="D51" s="56"/>
      <c r="E51" s="56"/>
      <c r="F51" s="57"/>
      <c r="G51" s="10">
        <f>(75800+92500.2+758+824.7348)</f>
        <v>169882.93480000002</v>
      </c>
      <c r="H51" s="10">
        <v>0</v>
      </c>
      <c r="I51" s="10">
        <v>0</v>
      </c>
    </row>
    <row r="52" spans="1:9" x14ac:dyDescent="0.2">
      <c r="A52" s="33" t="s">
        <v>51</v>
      </c>
      <c r="B52" s="55" t="s">
        <v>73</v>
      </c>
      <c r="C52" s="56"/>
      <c r="D52" s="56"/>
      <c r="E52" s="56"/>
      <c r="F52" s="57"/>
      <c r="G52" s="10">
        <v>0</v>
      </c>
      <c r="H52" s="10">
        <f>(16351+198.6)</f>
        <v>16549.599999999999</v>
      </c>
      <c r="I52" s="10">
        <v>0</v>
      </c>
    </row>
    <row r="53" spans="1:9" x14ac:dyDescent="0.2">
      <c r="A53" s="33" t="s">
        <v>52</v>
      </c>
      <c r="B53" s="55" t="s">
        <v>83</v>
      </c>
      <c r="C53" s="56"/>
      <c r="D53" s="56"/>
      <c r="E53" s="56"/>
      <c r="F53" s="57"/>
      <c r="G53" s="10">
        <f>42141.64-10000</f>
        <v>32141.64</v>
      </c>
      <c r="H53" s="10">
        <f>25000+10000</f>
        <v>35000</v>
      </c>
      <c r="I53" s="10">
        <v>0</v>
      </c>
    </row>
    <row r="54" spans="1:9" hidden="1" x14ac:dyDescent="0.2">
      <c r="A54" s="33" t="s">
        <v>52</v>
      </c>
      <c r="B54" s="55" t="s">
        <v>55</v>
      </c>
      <c r="C54" s="56"/>
      <c r="D54" s="56"/>
      <c r="E54" s="56"/>
      <c r="F54" s="57"/>
      <c r="G54" s="10"/>
      <c r="H54" s="10">
        <v>0</v>
      </c>
      <c r="I54" s="10">
        <v>0</v>
      </c>
    </row>
    <row r="55" spans="1:9" hidden="1" x14ac:dyDescent="0.2">
      <c r="A55" s="33" t="s">
        <v>54</v>
      </c>
      <c r="B55" s="55" t="s">
        <v>53</v>
      </c>
      <c r="C55" s="56"/>
      <c r="D55" s="56"/>
      <c r="E55" s="56"/>
      <c r="F55" s="57"/>
      <c r="G55" s="10"/>
      <c r="H55" s="10">
        <v>0</v>
      </c>
      <c r="I55" s="10">
        <v>0</v>
      </c>
    </row>
    <row r="56" spans="1:9" hidden="1" x14ac:dyDescent="0.2">
      <c r="A56" s="8" t="s">
        <v>45</v>
      </c>
      <c r="B56" s="55" t="s">
        <v>34</v>
      </c>
      <c r="C56" s="56"/>
      <c r="D56" s="56"/>
      <c r="E56" s="56"/>
      <c r="F56" s="57"/>
      <c r="G56" s="10">
        <v>0</v>
      </c>
      <c r="H56" s="37">
        <v>0</v>
      </c>
      <c r="I56" s="37">
        <f>SUM(I58:I60)</f>
        <v>0</v>
      </c>
    </row>
    <row r="57" spans="1:9" x14ac:dyDescent="0.2">
      <c r="A57" s="8" t="s">
        <v>64</v>
      </c>
      <c r="B57" s="51" t="s">
        <v>23</v>
      </c>
      <c r="C57" s="52"/>
      <c r="D57" s="52"/>
      <c r="E57" s="52"/>
      <c r="F57" s="53"/>
      <c r="G57" s="37">
        <f>SUM(G59:G62)</f>
        <v>8387.8700000000008</v>
      </c>
      <c r="H57" s="37">
        <f>SUM(H59:H62)</f>
        <v>0</v>
      </c>
      <c r="I57" s="37">
        <f>SUM(I59:I62)</f>
        <v>0</v>
      </c>
    </row>
    <row r="58" spans="1:9" ht="31.5" customHeight="1" x14ac:dyDescent="0.2">
      <c r="A58" s="8"/>
      <c r="B58" s="54" t="s">
        <v>3</v>
      </c>
      <c r="C58" s="54"/>
      <c r="D58" s="54"/>
      <c r="E58" s="54"/>
      <c r="F58" s="54"/>
      <c r="G58" s="10"/>
      <c r="H58" s="32"/>
      <c r="I58" s="32"/>
    </row>
    <row r="59" spans="1:9" x14ac:dyDescent="0.2">
      <c r="A59" s="8" t="s">
        <v>65</v>
      </c>
      <c r="B59" s="55" t="s">
        <v>60</v>
      </c>
      <c r="C59" s="56"/>
      <c r="D59" s="56"/>
      <c r="E59" s="56"/>
      <c r="F59" s="57"/>
      <c r="G59" s="10">
        <v>8182.8</v>
      </c>
      <c r="H59" s="32">
        <v>0</v>
      </c>
      <c r="I59" s="32">
        <v>0</v>
      </c>
    </row>
    <row r="60" spans="1:9" hidden="1" x14ac:dyDescent="0.2">
      <c r="A60" s="8" t="s">
        <v>28</v>
      </c>
      <c r="B60" s="55" t="s">
        <v>68</v>
      </c>
      <c r="C60" s="56"/>
      <c r="D60" s="56"/>
      <c r="E60" s="56"/>
      <c r="F60" s="57"/>
      <c r="G60" s="10">
        <v>0</v>
      </c>
      <c r="H60" s="10">
        <v>0</v>
      </c>
      <c r="I60" s="32">
        <v>0</v>
      </c>
    </row>
    <row r="61" spans="1:9" hidden="1" x14ac:dyDescent="0.2">
      <c r="A61" s="8" t="s">
        <v>24</v>
      </c>
      <c r="B61" s="55" t="s">
        <v>67</v>
      </c>
      <c r="C61" s="56"/>
      <c r="D61" s="56"/>
      <c r="E61" s="56"/>
      <c r="F61" s="57"/>
      <c r="G61" s="10">
        <v>0</v>
      </c>
      <c r="H61" s="32">
        <v>0</v>
      </c>
      <c r="I61" s="32">
        <v>0</v>
      </c>
    </row>
    <row r="62" spans="1:9" x14ac:dyDescent="0.2">
      <c r="A62" s="33" t="s">
        <v>24</v>
      </c>
      <c r="B62" s="55" t="s">
        <v>30</v>
      </c>
      <c r="C62" s="56"/>
      <c r="D62" s="56"/>
      <c r="E62" s="56"/>
      <c r="F62" s="57"/>
      <c r="G62" s="10">
        <v>205.07</v>
      </c>
      <c r="H62" s="37">
        <f>SUM(H70)</f>
        <v>0</v>
      </c>
      <c r="I62" s="37">
        <f>SUM(I70)</f>
        <v>0</v>
      </c>
    </row>
    <row r="63" spans="1:9" hidden="1" x14ac:dyDescent="0.2">
      <c r="A63" s="8" t="s">
        <v>49</v>
      </c>
      <c r="B63" s="51" t="s">
        <v>36</v>
      </c>
      <c r="C63" s="52"/>
      <c r="D63" s="52"/>
      <c r="E63" s="52"/>
      <c r="F63" s="53"/>
      <c r="G63" s="37">
        <f>SUM(G65)</f>
        <v>0</v>
      </c>
      <c r="H63" s="37">
        <f>SUM(H68)</f>
        <v>0</v>
      </c>
      <c r="I63" s="37">
        <f>SUM(I68)</f>
        <v>0</v>
      </c>
    </row>
    <row r="64" spans="1:9" hidden="1" x14ac:dyDescent="0.2">
      <c r="A64" s="8"/>
      <c r="B64" s="59" t="s">
        <v>3</v>
      </c>
      <c r="C64" s="60"/>
      <c r="D64" s="60"/>
      <c r="E64" s="60"/>
      <c r="F64" s="61"/>
      <c r="G64" s="32"/>
      <c r="H64" s="32"/>
      <c r="I64" s="32"/>
    </row>
    <row r="65" spans="1:12" hidden="1" x14ac:dyDescent="0.2">
      <c r="A65" s="8" t="s">
        <v>50</v>
      </c>
      <c r="B65" s="49" t="s">
        <v>46</v>
      </c>
      <c r="C65" s="56"/>
      <c r="D65" s="56"/>
      <c r="E65" s="56"/>
      <c r="F65" s="57"/>
      <c r="G65" s="41"/>
      <c r="H65" s="37">
        <f>SUM(H70)</f>
        <v>0</v>
      </c>
      <c r="I65" s="37">
        <f>SUM(I70)</f>
        <v>0</v>
      </c>
    </row>
    <row r="66" spans="1:12" hidden="1" x14ac:dyDescent="0.2">
      <c r="A66" s="8" t="s">
        <v>31</v>
      </c>
      <c r="B66" s="51" t="s">
        <v>17</v>
      </c>
      <c r="C66" s="52"/>
      <c r="D66" s="52"/>
      <c r="E66" s="52"/>
      <c r="F66" s="53"/>
      <c r="G66" s="37">
        <f>SUM(G68)</f>
        <v>0</v>
      </c>
      <c r="H66" s="37">
        <f>SUM(H71)</f>
        <v>0</v>
      </c>
      <c r="I66" s="37">
        <f>SUM(I71)</f>
        <v>0</v>
      </c>
    </row>
    <row r="67" spans="1:12" hidden="1" x14ac:dyDescent="0.2">
      <c r="A67" s="8"/>
      <c r="B67" s="54" t="s">
        <v>3</v>
      </c>
      <c r="C67" s="54"/>
      <c r="D67" s="54"/>
      <c r="E67" s="54"/>
      <c r="F67" s="54"/>
      <c r="G67" s="32"/>
      <c r="H67" s="32"/>
      <c r="I67" s="32"/>
    </row>
    <row r="68" spans="1:12" hidden="1" x14ac:dyDescent="0.2">
      <c r="A68" s="8" t="s">
        <v>32</v>
      </c>
      <c r="B68" s="49" t="s">
        <v>47</v>
      </c>
      <c r="C68" s="49"/>
      <c r="D68" s="49"/>
      <c r="E68" s="49"/>
      <c r="F68" s="49"/>
      <c r="G68" s="32"/>
      <c r="H68" s="32">
        <v>0</v>
      </c>
      <c r="I68" s="32">
        <v>0</v>
      </c>
    </row>
    <row r="69" spans="1:12" hidden="1" x14ac:dyDescent="0.2">
      <c r="A69" s="8" t="s">
        <v>43</v>
      </c>
      <c r="B69" s="51" t="s">
        <v>26</v>
      </c>
      <c r="C69" s="52"/>
      <c r="D69" s="52"/>
      <c r="E69" s="52"/>
      <c r="F69" s="53"/>
      <c r="G69" s="37">
        <f>SUM(G71)</f>
        <v>0</v>
      </c>
      <c r="H69" s="37">
        <f>SUM(H77)</f>
        <v>0</v>
      </c>
      <c r="I69" s="37">
        <f>SUM(I77)</f>
        <v>0</v>
      </c>
    </row>
    <row r="70" spans="1:12" hidden="1" x14ac:dyDescent="0.2">
      <c r="A70" s="8"/>
      <c r="B70" s="54" t="s">
        <v>3</v>
      </c>
      <c r="C70" s="54"/>
      <c r="D70" s="54"/>
      <c r="E70" s="54"/>
      <c r="F70" s="54"/>
      <c r="G70" s="32"/>
      <c r="H70" s="32"/>
      <c r="I70" s="32"/>
    </row>
    <row r="71" spans="1:12" s="36" customFormat="1" hidden="1" x14ac:dyDescent="0.2">
      <c r="A71" s="8" t="s">
        <v>44</v>
      </c>
      <c r="B71" s="49" t="s">
        <v>48</v>
      </c>
      <c r="C71" s="49"/>
      <c r="D71" s="49"/>
      <c r="E71" s="49"/>
      <c r="F71" s="49"/>
      <c r="G71" s="32"/>
      <c r="H71" s="32">
        <v>0</v>
      </c>
      <c r="I71" s="32">
        <v>0</v>
      </c>
    </row>
    <row r="72" spans="1:12" x14ac:dyDescent="0.2">
      <c r="A72" s="35">
        <v>2</v>
      </c>
      <c r="B72" s="50" t="s">
        <v>22</v>
      </c>
      <c r="C72" s="50"/>
      <c r="D72" s="50"/>
      <c r="E72" s="50"/>
      <c r="F72" s="50"/>
      <c r="G72" s="34">
        <f>G73+G76</f>
        <v>61488.18</v>
      </c>
      <c r="H72" s="34">
        <f>H76</f>
        <v>0</v>
      </c>
      <c r="I72" s="34">
        <f>I76</f>
        <v>0</v>
      </c>
    </row>
    <row r="73" spans="1:12" x14ac:dyDescent="0.2">
      <c r="A73" s="8" t="s">
        <v>20</v>
      </c>
      <c r="B73" s="58" t="s">
        <v>15</v>
      </c>
      <c r="C73" s="58"/>
      <c r="D73" s="58"/>
      <c r="E73" s="58"/>
      <c r="F73" s="58"/>
      <c r="G73" s="37">
        <f>G75</f>
        <v>61488.18</v>
      </c>
      <c r="H73" s="37">
        <f>H75</f>
        <v>0</v>
      </c>
      <c r="I73" s="37">
        <f>I75</f>
        <v>0</v>
      </c>
      <c r="L73" s="39"/>
    </row>
    <row r="74" spans="1:12" x14ac:dyDescent="0.2">
      <c r="A74" s="35"/>
      <c r="B74" s="54" t="s">
        <v>3</v>
      </c>
      <c r="C74" s="54"/>
      <c r="D74" s="54"/>
      <c r="E74" s="54"/>
      <c r="F74" s="54"/>
      <c r="G74" s="34"/>
      <c r="H74" s="34"/>
      <c r="I74" s="34"/>
    </row>
    <row r="75" spans="1:12" ht="31.5" customHeight="1" x14ac:dyDescent="0.2">
      <c r="A75" s="8" t="s">
        <v>21</v>
      </c>
      <c r="B75" s="55" t="s">
        <v>42</v>
      </c>
      <c r="C75" s="56"/>
      <c r="D75" s="56"/>
      <c r="E75" s="56"/>
      <c r="F75" s="57"/>
      <c r="G75" s="10">
        <f>44933.7+15939.5982+614.8818</f>
        <v>61488.18</v>
      </c>
      <c r="H75" s="37">
        <v>0</v>
      </c>
      <c r="I75" s="37">
        <v>0</v>
      </c>
    </row>
    <row r="76" spans="1:12" hidden="1" x14ac:dyDescent="0.2">
      <c r="A76" s="8" t="s">
        <v>20</v>
      </c>
      <c r="B76" s="51" t="s">
        <v>17</v>
      </c>
      <c r="C76" s="52"/>
      <c r="D76" s="52"/>
      <c r="E76" s="52"/>
      <c r="F76" s="53"/>
      <c r="G76" s="37">
        <f>SUM(G78)</f>
        <v>0</v>
      </c>
      <c r="H76" s="37">
        <f>H78</f>
        <v>0</v>
      </c>
      <c r="I76" s="37">
        <f>I78</f>
        <v>0</v>
      </c>
    </row>
    <row r="77" spans="1:12" hidden="1" x14ac:dyDescent="0.2">
      <c r="A77" s="8"/>
      <c r="B77" s="54" t="s">
        <v>3</v>
      </c>
      <c r="C77" s="54"/>
      <c r="D77" s="54"/>
      <c r="E77" s="54"/>
      <c r="F77" s="54"/>
      <c r="G77" s="32"/>
      <c r="H77" s="10"/>
      <c r="I77" s="10"/>
    </row>
    <row r="78" spans="1:12" hidden="1" x14ac:dyDescent="0.2">
      <c r="A78" s="8" t="s">
        <v>21</v>
      </c>
      <c r="B78" s="49" t="s">
        <v>19</v>
      </c>
      <c r="C78" s="49"/>
      <c r="D78" s="49"/>
      <c r="E78" s="49"/>
      <c r="F78" s="49"/>
      <c r="G78" s="10">
        <f>15000-15000</f>
        <v>0</v>
      </c>
      <c r="H78" s="10">
        <v>0</v>
      </c>
      <c r="I78" s="10">
        <v>0</v>
      </c>
    </row>
  </sheetData>
  <sheetProtection selectLockedCells="1" selectUnlockedCells="1"/>
  <mergeCells count="51">
    <mergeCell ref="A10:I10"/>
    <mergeCell ref="A33:I33"/>
    <mergeCell ref="B38:F38"/>
    <mergeCell ref="B44:F44"/>
    <mergeCell ref="A12:A13"/>
    <mergeCell ref="B12:B13"/>
    <mergeCell ref="C12:F12"/>
    <mergeCell ref="G12:J12"/>
    <mergeCell ref="B39:F39"/>
    <mergeCell ref="B42:F42"/>
    <mergeCell ref="K12:N12"/>
    <mergeCell ref="B35:F35"/>
    <mergeCell ref="B36:F36"/>
    <mergeCell ref="B37:F37"/>
    <mergeCell ref="B40:F40"/>
    <mergeCell ref="B62:F62"/>
    <mergeCell ref="B54:F54"/>
    <mergeCell ref="B65:F65"/>
    <mergeCell ref="B64:F64"/>
    <mergeCell ref="B55:F55"/>
    <mergeCell ref="B60:F60"/>
    <mergeCell ref="B63:F63"/>
    <mergeCell ref="B57:F57"/>
    <mergeCell ref="B58:F58"/>
    <mergeCell ref="B59:F59"/>
    <mergeCell ref="B61:F61"/>
    <mergeCell ref="B53:F53"/>
    <mergeCell ref="B56:F56"/>
    <mergeCell ref="B47:F47"/>
    <mergeCell ref="B43:F43"/>
    <mergeCell ref="B41:F41"/>
    <mergeCell ref="B46:F46"/>
    <mergeCell ref="B45:F45"/>
    <mergeCell ref="B48:F48"/>
    <mergeCell ref="B49:F49"/>
    <mergeCell ref="B52:F52"/>
    <mergeCell ref="B50:F50"/>
    <mergeCell ref="B51:F51"/>
    <mergeCell ref="B78:F78"/>
    <mergeCell ref="B72:F72"/>
    <mergeCell ref="B76:F76"/>
    <mergeCell ref="B77:F77"/>
    <mergeCell ref="B66:F66"/>
    <mergeCell ref="B69:F69"/>
    <mergeCell ref="B67:F67"/>
    <mergeCell ref="B74:F74"/>
    <mergeCell ref="B68:F68"/>
    <mergeCell ref="B71:F71"/>
    <mergeCell ref="B70:F70"/>
    <mergeCell ref="B75:F75"/>
    <mergeCell ref="B73:F73"/>
  </mergeCells>
  <phoneticPr fontId="0" type="noConversion"/>
  <printOptions horizontalCentered="1"/>
  <pageMargins left="0.25" right="0.16" top="0.18" bottom="0.21" header="0.21" footer="0.16"/>
  <pageSetup paperSize="9" scale="48" firstPageNumber="747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Общее</vt:lpstr>
      <vt:lpstr>Общее!Область_печати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Адарич Александр Михайлович</dc:creator>
  <cp:lastModifiedBy>gorfo1</cp:lastModifiedBy>
  <cp:lastPrinted>2022-01-18T03:44:49Z</cp:lastPrinted>
  <dcterms:created xsi:type="dcterms:W3CDTF">2010-10-05T09:06:00Z</dcterms:created>
  <dcterms:modified xsi:type="dcterms:W3CDTF">2022-01-28T05:09:55Z</dcterms:modified>
</cp:coreProperties>
</file>