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Общее!$A$1:$N$80</definedName>
  </definedNames>
  <calcPr calcId="162913"/>
</workbook>
</file>

<file path=xl/calcChain.xml><?xml version="1.0" encoding="utf-8"?>
<calcChain xmlns="http://schemas.openxmlformats.org/spreadsheetml/2006/main">
  <c r="D22" i="1" l="1"/>
  <c r="G48" i="1"/>
  <c r="G44" i="1" s="1"/>
  <c r="G46" i="1"/>
  <c r="G77" i="1"/>
  <c r="G50" i="1" l="1"/>
  <c r="G47" i="1" l="1"/>
  <c r="E21" i="1"/>
  <c r="G49" i="1" l="1"/>
  <c r="I21" i="1" l="1"/>
  <c r="H46" i="1"/>
  <c r="J21" i="1" l="1"/>
  <c r="F21" i="1"/>
  <c r="D21" i="1" l="1"/>
  <c r="H21" i="1"/>
  <c r="G57" i="1"/>
  <c r="E29" i="1" l="1"/>
  <c r="G80" i="1"/>
  <c r="D26" i="1" l="1"/>
  <c r="L21" i="1" l="1"/>
  <c r="H52" i="1"/>
  <c r="G52" i="1"/>
  <c r="I46" i="1" l="1"/>
  <c r="F22" i="1" l="1"/>
  <c r="E22" i="1"/>
  <c r="G39" i="1"/>
  <c r="H47" i="1"/>
  <c r="I47" i="1"/>
  <c r="M21" i="1"/>
  <c r="E28" i="1"/>
  <c r="N21" i="1"/>
  <c r="I22" i="1" l="1"/>
  <c r="H22" i="1"/>
  <c r="H51" i="1"/>
  <c r="H44" i="1" s="1"/>
  <c r="G75" i="1" l="1"/>
  <c r="C21" i="1"/>
  <c r="F20" i="1"/>
  <c r="D25" i="1"/>
  <c r="C28" i="1"/>
  <c r="E20" i="1"/>
  <c r="G28" i="1"/>
  <c r="G58" i="1"/>
  <c r="I48" i="1"/>
  <c r="M22" i="1"/>
  <c r="L22" i="1"/>
  <c r="K21" i="1"/>
  <c r="G21" i="1"/>
  <c r="C19" i="1"/>
  <c r="H39" i="1"/>
  <c r="I39" i="1"/>
  <c r="G71" i="1"/>
  <c r="E27" i="1"/>
  <c r="G78" i="1"/>
  <c r="M27" i="1"/>
  <c r="H75" i="1"/>
  <c r="I75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K23" i="1" s="1"/>
  <c r="M23" i="1"/>
  <c r="L23" i="1"/>
  <c r="J23" i="1"/>
  <c r="G23" i="1" s="1"/>
  <c r="I23" i="1"/>
  <c r="H23" i="1"/>
  <c r="F23" i="1"/>
  <c r="E23" i="1"/>
  <c r="G65" i="1"/>
  <c r="D24" i="1" s="1"/>
  <c r="D23" i="1" s="1"/>
  <c r="G68" i="1"/>
  <c r="I65" i="1"/>
  <c r="H65" i="1"/>
  <c r="I78" i="1"/>
  <c r="I74" i="1" s="1"/>
  <c r="H78" i="1"/>
  <c r="H74" i="1" s="1"/>
  <c r="I71" i="1"/>
  <c r="I63" i="1" s="1"/>
  <c r="H71" i="1"/>
  <c r="H63" i="1" s="1"/>
  <c r="I68" i="1"/>
  <c r="H68" i="1"/>
  <c r="I67" i="1"/>
  <c r="H67" i="1"/>
  <c r="N27" i="1"/>
  <c r="L27" i="1"/>
  <c r="J27" i="1"/>
  <c r="I27" i="1"/>
  <c r="H27" i="1"/>
  <c r="C29" i="1"/>
  <c r="G29" i="1"/>
  <c r="I64" i="1"/>
  <c r="H64" i="1"/>
  <c r="H58" i="1" s="1"/>
  <c r="K31" i="1"/>
  <c r="G31" i="1"/>
  <c r="C31" i="1"/>
  <c r="N30" i="1"/>
  <c r="M30" i="1"/>
  <c r="L30" i="1"/>
  <c r="J30" i="1"/>
  <c r="I30" i="1"/>
  <c r="H30" i="1"/>
  <c r="G30" i="1" s="1"/>
  <c r="F30" i="1"/>
  <c r="E30" i="1"/>
  <c r="K29" i="1"/>
  <c r="K18" i="1"/>
  <c r="G18" i="1"/>
  <c r="C18" i="1"/>
  <c r="K26" i="1"/>
  <c r="G26" i="1"/>
  <c r="N25" i="1"/>
  <c r="M25" i="1"/>
  <c r="L25" i="1"/>
  <c r="J25" i="1"/>
  <c r="I25" i="1"/>
  <c r="H25" i="1"/>
  <c r="F25" i="1"/>
  <c r="E25" i="1"/>
  <c r="I57" i="1"/>
  <c r="I20" i="1"/>
  <c r="H20" i="1"/>
  <c r="L20" i="1"/>
  <c r="N20" i="1"/>
  <c r="G22" i="1"/>
  <c r="F27" i="1"/>
  <c r="K28" i="1"/>
  <c r="D17" i="1"/>
  <c r="C26" i="1"/>
  <c r="J20" i="1"/>
  <c r="C22" i="1"/>
  <c r="D20" i="1"/>
  <c r="K25" i="1" l="1"/>
  <c r="C30" i="1"/>
  <c r="I58" i="1"/>
  <c r="G25" i="1"/>
  <c r="K22" i="1"/>
  <c r="G27" i="1"/>
  <c r="K30" i="1"/>
  <c r="G17" i="1"/>
  <c r="N15" i="1"/>
  <c r="C17" i="1"/>
  <c r="L15" i="1"/>
  <c r="C25" i="1"/>
  <c r="C24" i="1"/>
  <c r="I15" i="1"/>
  <c r="K17" i="1"/>
  <c r="K27" i="1"/>
  <c r="I44" i="1"/>
  <c r="G20" i="1"/>
  <c r="H15" i="1"/>
  <c r="G74" i="1"/>
  <c r="H38" i="1"/>
  <c r="H37" i="1" s="1"/>
  <c r="G38" i="1"/>
  <c r="C27" i="1"/>
  <c r="F15" i="1"/>
  <c r="J15" i="1"/>
  <c r="E15" i="1"/>
  <c r="C20" i="1"/>
  <c r="D15" i="1"/>
  <c r="C23" i="1"/>
  <c r="M20" i="1"/>
  <c r="G15" i="1" l="1"/>
  <c r="I38" i="1"/>
  <c r="I37" i="1" s="1"/>
  <c r="G37" i="1"/>
  <c r="C15" i="1"/>
  <c r="K20" i="1"/>
  <c r="K15" i="1" s="1"/>
  <c r="M15" i="1"/>
</calcChain>
</file>

<file path=xl/sharedStrings.xml><?xml version="1.0" encoding="utf-8"?>
<sst xmlns="http://schemas.openxmlformats.org/spreadsheetml/2006/main" count="136" uniqueCount="91">
  <si>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</si>
  <si>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</si>
  <si>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</si>
  <si>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</si>
  <si>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</si>
  <si>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</si>
  <si>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</si>
  <si>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</si>
  <si>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</si>
  <si>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</si>
  <si>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</si>
  <si>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</si>
  <si>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</si>
  <si>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</si>
  <si>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</si>
  <si>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</si>
  <si>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</si>
  <si>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</si>
  <si>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</si>
  <si>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</si>
  <si>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</si>
  <si>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</si>
  <si>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</si>
  <si>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</si>
  <si>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</si>
  <si>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</si>
  <si>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</si>
  <si>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</si>
  <si>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</si>
  <si>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</si>
  <si>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</si>
  <si>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</si>
  <si>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</si>
  <si>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</si>
  <si>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</si>
  <si>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</si>
  <si>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</si>
  <si>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</si>
  <si>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</si>
  <si>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</si>
  <si>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</si>
  <si>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</si>
  <si>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</si>
  <si>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</si>
  <si>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</si>
  <si>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</si>
  <si>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</si>
  <si>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</si>
  <si>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</si>
  <si>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</si>
  <si>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</si>
  <si>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1.2.7.</t>
  </si>
  <si>
    <t>1.2.8.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</si>
  <si>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</si>
  <si>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</si>
  <si>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</si>
  <si>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</si>
  <si>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</si>
  <si>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</si>
  <si>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</si>
  <si>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</si>
  <si>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</si>
  <si>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</si>
  <si>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</si>
  <si>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</si>
  <si>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</si>
  <si>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</si>
  <si>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</si>
  <si>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</si>
  <si>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</si>
  <si>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</si>
  <si>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</si>
  <si>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</si>
  <si>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</si>
  <si>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от 16.12.2021 № 150</t>
  </si>
  <si>
    <t>строительство объекта: "Водопровод от ВК1 по мкр.Мехколонна до ВК2"</t>
  </si>
  <si>
    <t>1.2.2.</t>
  </si>
  <si>
    <t>1.2.3.</t>
  </si>
  <si>
    <t>1.2.5.</t>
  </si>
  <si>
    <t>строительство жилых помещений для муниципальных нужд</t>
  </si>
  <si>
    <t>осуществление строительного контроля при строительства водопровода в мкр.Мехкалонна</t>
  </si>
  <si>
    <t>осуществление строительного контроля при строительстве мкр. "Юбилейный"</t>
  </si>
  <si>
    <t>выдача технических условий ПАО "Ростелеком"</t>
  </si>
  <si>
    <t>1.3.3.</t>
  </si>
  <si>
    <t>1.2.10.</t>
  </si>
  <si>
    <t>инженерные изыскания на тепловой комплекс и разработка ПСД на строительство сетей от "Районной" котельной</t>
  </si>
  <si>
    <t>1.2.11.</t>
  </si>
  <si>
    <t>осуществление авторского надзора при строительстве мкр. "Юбилейный"</t>
  </si>
  <si>
    <t>1.2.12.</t>
  </si>
  <si>
    <t>разработка ПСД на реконструкцию МКД, расположенного по адресу ул.Пионерская, 11</t>
  </si>
  <si>
    <t>от 15.12.2022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</si>
</sst>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5" width="11.7109375" style="6" customWidth="1"/>
    <col min="6" max="7" width="12.5703125" style="6" customWidth="1"/>
    <col min="8" max="8" width="12.5703125" style="1" customWidth="1"/>
    <col min="9" max="9" width="13.28515625" style="1" customWidth="1"/>
    <col min="10" max="10" width="12.570312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65</v>
      </c>
    </row>
    <row r="2" spans="1:14" x14ac:dyDescent="0.2">
      <c r="N2" s="21" t="s">
        <v>8</v>
      </c>
    </row>
    <row r="3" spans="1:14" x14ac:dyDescent="0.2">
      <c r="N3" s="22" t="s">
        <v>90</v>
      </c>
    </row>
    <row r="5" spans="1:14" x14ac:dyDescent="0.2">
      <c r="N5" s="20" t="s">
        <v>65</v>
      </c>
    </row>
    <row r="6" spans="1:14" x14ac:dyDescent="0.2">
      <c r="N6" s="21" t="s">
        <v>8</v>
      </c>
    </row>
    <row r="7" spans="1:14" x14ac:dyDescent="0.2">
      <c r="N7" s="22" t="s">
        <v>74</v>
      </c>
    </row>
    <row r="10" spans="1:14" ht="19.5" customHeight="1" x14ac:dyDescent="0.2">
      <c r="A10" s="49" t="s">
        <v>66</v>
      </c>
      <c r="B10" s="49"/>
      <c r="C10" s="49"/>
      <c r="D10" s="49"/>
      <c r="E10" s="49"/>
      <c r="F10" s="49"/>
      <c r="G10" s="49"/>
      <c r="H10" s="49"/>
      <c r="I10" s="4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2" t="s">
        <v>1</v>
      </c>
      <c r="B12" s="54" t="s">
        <v>2</v>
      </c>
      <c r="C12" s="56" t="s">
        <v>53</v>
      </c>
      <c r="D12" s="57"/>
      <c r="E12" s="57"/>
      <c r="F12" s="58"/>
      <c r="G12" s="56" t="s">
        <v>55</v>
      </c>
      <c r="H12" s="57"/>
      <c r="I12" s="57"/>
      <c r="J12" s="58"/>
      <c r="K12" s="56" t="s">
        <v>67</v>
      </c>
      <c r="L12" s="57"/>
      <c r="M12" s="57"/>
      <c r="N12" s="58"/>
    </row>
    <row r="13" spans="1:14" ht="61.5" customHeight="1" x14ac:dyDescent="0.2">
      <c r="A13" s="53"/>
      <c r="B13" s="55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>C17+C20+C23+C25+C27+C30</f>
        <v>3321050.3252999997</v>
      </c>
      <c r="D15" s="41">
        <f t="shared" ref="D15:N15" si="0">D17+D20+D23+D25+D27+D30</f>
        <v>188506.37469</v>
      </c>
      <c r="E15" s="41">
        <f t="shared" si="0"/>
        <v>511463.27593</v>
      </c>
      <c r="F15" s="41">
        <f t="shared" si="0"/>
        <v>2621080.6746799997</v>
      </c>
      <c r="G15" s="41">
        <f t="shared" si="0"/>
        <v>1735118.3327500003</v>
      </c>
      <c r="H15" s="41">
        <f t="shared" si="0"/>
        <v>58754.571739999999</v>
      </c>
      <c r="I15" s="41">
        <f t="shared" si="0"/>
        <v>1639814.8819300001</v>
      </c>
      <c r="J15" s="41">
        <f t="shared" si="0"/>
        <v>36548.879080000101</v>
      </c>
      <c r="K15" s="41">
        <f t="shared" si="0"/>
        <v>82831.343149999942</v>
      </c>
      <c r="L15" s="41">
        <f t="shared" si="0"/>
        <v>59755.343149999993</v>
      </c>
      <c r="M15" s="41">
        <f t="shared" si="0"/>
        <v>6692.0417599999928</v>
      </c>
      <c r="N15" s="41">
        <f t="shared" si="0"/>
        <v>16383.958239999949</v>
      </c>
    </row>
    <row r="16" spans="1:14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1.5" x14ac:dyDescent="0.2">
      <c r="A17" s="42" t="s">
        <v>10</v>
      </c>
      <c r="B17" s="46" t="s">
        <v>58</v>
      </c>
      <c r="C17" s="34">
        <f>SUM(D17:F17)</f>
        <v>500</v>
      </c>
      <c r="D17" s="45">
        <f>SUM(D18:D19)</f>
        <v>500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x14ac:dyDescent="0.2">
      <c r="A18" s="18" t="s">
        <v>11</v>
      </c>
      <c r="B18" s="31" t="s">
        <v>62</v>
      </c>
      <c r="C18" s="10">
        <f>SUM(D18:F18)</f>
        <v>500</v>
      </c>
      <c r="D18" s="10">
        <v>500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1.5" hidden="1" x14ac:dyDescent="0.2">
      <c r="A19" s="18">
        <v>4</v>
      </c>
      <c r="B19" s="31" t="s">
        <v>37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38</v>
      </c>
      <c r="B20" s="44" t="s">
        <v>15</v>
      </c>
      <c r="C20" s="34">
        <f t="shared" si="3"/>
        <v>3290648.2414999995</v>
      </c>
      <c r="D20" s="45">
        <f>SUM(D21:D22)</f>
        <v>179614.43669</v>
      </c>
      <c r="E20" s="45">
        <f>SUM(E21:E22)</f>
        <v>489953.13013000001</v>
      </c>
      <c r="F20" s="45">
        <f>SUM(F21:F22)</f>
        <v>2621080.6746799997</v>
      </c>
      <c r="G20" s="34">
        <f t="shared" si="1"/>
        <v>1735118.3327500003</v>
      </c>
      <c r="H20" s="45">
        <f>SUM(H21:H22)</f>
        <v>58754.571739999999</v>
      </c>
      <c r="I20" s="45">
        <f>SUM(I21:I22)</f>
        <v>1639814.8819300001</v>
      </c>
      <c r="J20" s="45">
        <f>SUM(J21:J22)</f>
        <v>36548.879080000101</v>
      </c>
      <c r="K20" s="34">
        <f t="shared" si="2"/>
        <v>82831.343149999942</v>
      </c>
      <c r="L20" s="45">
        <f>SUM(L21:L22)</f>
        <v>59755.343149999993</v>
      </c>
      <c r="M20" s="45">
        <f>SUM(M21:M22)</f>
        <v>6692.0417599999928</v>
      </c>
      <c r="N20" s="45">
        <f>SUM(N21:N22)</f>
        <v>16383.958239999949</v>
      </c>
    </row>
    <row r="21" spans="1:14" ht="39" customHeight="1" x14ac:dyDescent="0.2">
      <c r="A21" s="18" t="s">
        <v>28</v>
      </c>
      <c r="B21" s="31" t="s">
        <v>14</v>
      </c>
      <c r="C21" s="10">
        <f t="shared" si="3"/>
        <v>3007037.3908499996</v>
      </c>
      <c r="D21" s="10">
        <f>10694.05747+(11714+2086.68012+42141.635+4097.97679+20105.85204-10000)+(-2024.22584)+(11000-32141.635+109.13773)+(-13.4-45)+(786+5236.836-80.91285+5250.88458)</f>
        <v>68917.886039999998</v>
      </c>
      <c r="E21" s="10">
        <f>(277222.88929+118583.8)+(-139863.12231+22458.2874-41141.45)+(761.9564)+(104669.3-1100.8)+(-22458.2874+38169.95+282223.14485)+(-40992.2095-9946.6381)+(-179289.3905)</f>
        <v>409297.43012999999</v>
      </c>
      <c r="F21" s="10">
        <f>781488.8+(542225.8+54984.0626)+(1100.8)+(-54984.0626)+(1204006.67468)</f>
        <v>2528822.0746799996</v>
      </c>
      <c r="G21" s="10">
        <f t="shared" si="1"/>
        <v>1718568.7327500002</v>
      </c>
      <c r="H21" s="10">
        <f>11471.3235+(25000+9000.00565+10000-10000)+(13000)+(84.64259)</f>
        <v>58555.971740000001</v>
      </c>
      <c r="I21" s="10">
        <f>(297372.02631+65677.9)+(481445.31939+14928.42092-65677.9)+(-10415.77452)+(-6206.96338+846340.85321)</f>
        <v>1623463.8819300001</v>
      </c>
      <c r="J21" s="10">
        <f>838289+(416487.7+36548.87908)+(-29361.9)+(-1225414.8)</f>
        <v>36548.879080000101</v>
      </c>
      <c r="K21" s="10">
        <f t="shared" si="2"/>
        <v>82831.343149999942</v>
      </c>
      <c r="L21" s="10">
        <f>11613.70815+(16000+32141.635)</f>
        <v>59755.343149999993</v>
      </c>
      <c r="M21" s="10">
        <f>(301063.00655+23076)+(-301063.00655+6692.04176-23076)</f>
        <v>6692.0417599999928</v>
      </c>
      <c r="N21" s="10">
        <f>848694.1+(-848694.1+16383.95824)</f>
        <v>16383.958239999949</v>
      </c>
    </row>
    <row r="22" spans="1:14" ht="39" customHeight="1" x14ac:dyDescent="0.2">
      <c r="A22" s="18" t="s">
        <v>76</v>
      </c>
      <c r="B22" s="31" t="s">
        <v>16</v>
      </c>
      <c r="C22" s="10">
        <f t="shared" si="3"/>
        <v>283610.85065000004</v>
      </c>
      <c r="D22" s="10">
        <f>(92500.2+758+1810+824.7348+971.1)+(2024.22584)+(70+14866.7)+17833.89001+(-3366.7+4.5)-17610.1+10</f>
        <v>110696.55065000002</v>
      </c>
      <c r="E22" s="10">
        <f>75800+4855.7</f>
        <v>80655.7</v>
      </c>
      <c r="F22" s="10">
        <f>92258.6</f>
        <v>92258.6</v>
      </c>
      <c r="G22" s="10">
        <f t="shared" si="1"/>
        <v>16549.599999999999</v>
      </c>
      <c r="H22" s="10">
        <f>198.6</f>
        <v>198.6</v>
      </c>
      <c r="I22" s="10">
        <f>16351</f>
        <v>16351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t="39" hidden="1" customHeight="1" x14ac:dyDescent="0.2">
      <c r="A23" s="42">
        <v>5</v>
      </c>
      <c r="B23" s="46" t="s">
        <v>35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t="39" hidden="1" customHeight="1" x14ac:dyDescent="0.2">
      <c r="A24" s="18">
        <v>6</v>
      </c>
      <c r="B24" s="31" t="s">
        <v>36</v>
      </c>
      <c r="C24" s="10">
        <f t="shared" si="3"/>
        <v>0</v>
      </c>
      <c r="D24" s="10">
        <f>G65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ht="39" customHeight="1" x14ac:dyDescent="0.2">
      <c r="A25" s="42" t="s">
        <v>60</v>
      </c>
      <c r="B25" s="46" t="s">
        <v>23</v>
      </c>
      <c r="C25" s="34">
        <f t="shared" ref="C25:C31" si="4">SUM(D25:F25)</f>
        <v>8391.9380000000001</v>
      </c>
      <c r="D25" s="45">
        <f>SUM(D26)</f>
        <v>8391.9380000000001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61</v>
      </c>
      <c r="B26" s="31" t="s">
        <v>25</v>
      </c>
      <c r="C26" s="10">
        <f t="shared" si="4"/>
        <v>8391.9380000000001</v>
      </c>
      <c r="D26" s="10">
        <f>8182.8+205.07+4.068</f>
        <v>8391.9380000000001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x14ac:dyDescent="0.2">
      <c r="A27" s="42" t="s">
        <v>48</v>
      </c>
      <c r="B27" s="40" t="s">
        <v>17</v>
      </c>
      <c r="C27" s="34">
        <f t="shared" si="4"/>
        <v>21510.145799999998</v>
      </c>
      <c r="D27" s="34">
        <f>SUM(D28:D29)</f>
        <v>0</v>
      </c>
      <c r="E27" s="34">
        <f>SUM(E28:E29)</f>
        <v>21510.145799999998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61</v>
      </c>
      <c r="B28" s="31" t="s">
        <v>18</v>
      </c>
      <c r="C28" s="10">
        <f t="shared" si="4"/>
        <v>0</v>
      </c>
      <c r="D28" s="10">
        <v>0</v>
      </c>
      <c r="E28" s="10">
        <f>15000-15000</f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x14ac:dyDescent="0.2">
      <c r="A29" s="18" t="s">
        <v>49</v>
      </c>
      <c r="B29" s="31" t="s">
        <v>33</v>
      </c>
      <c r="C29" s="10">
        <f t="shared" si="4"/>
        <v>21510.145799999998</v>
      </c>
      <c r="D29" s="10">
        <v>0</v>
      </c>
      <c r="E29" s="10">
        <f>7108.749+14401.3968</f>
        <v>21510.145799999998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49" t="s">
        <v>66</v>
      </c>
      <c r="B33" s="49"/>
      <c r="C33" s="49"/>
      <c r="D33" s="49"/>
      <c r="E33" s="49"/>
      <c r="F33" s="49"/>
      <c r="G33" s="49"/>
      <c r="H33" s="49"/>
      <c r="I33" s="4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0" t="s">
        <v>12</v>
      </c>
      <c r="C35" s="60"/>
      <c r="D35" s="60"/>
      <c r="E35" s="60"/>
      <c r="F35" s="60"/>
      <c r="G35" s="8" t="s">
        <v>54</v>
      </c>
      <c r="H35" s="8" t="s">
        <v>57</v>
      </c>
      <c r="I35" s="8" t="s">
        <v>68</v>
      </c>
    </row>
    <row r="36" spans="1:12" x14ac:dyDescent="0.2">
      <c r="A36" s="25">
        <v>1</v>
      </c>
      <c r="B36" s="61">
        <v>2</v>
      </c>
      <c r="C36" s="61"/>
      <c r="D36" s="61"/>
      <c r="E36" s="61"/>
      <c r="F36" s="61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59" t="s">
        <v>7</v>
      </c>
      <c r="C37" s="59"/>
      <c r="D37" s="59"/>
      <c r="E37" s="59"/>
      <c r="F37" s="59"/>
      <c r="G37" s="10">
        <f>G38+G74</f>
        <v>3321050.2978200004</v>
      </c>
      <c r="H37" s="10">
        <f>H38+H74</f>
        <v>1735118.3327499998</v>
      </c>
      <c r="I37" s="10">
        <f>I38+I74</f>
        <v>82831.343150000073</v>
      </c>
    </row>
    <row r="38" spans="1:12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SUM(G71,G68,G65,G58,G44,G39)</f>
        <v>3274827.6720200004</v>
      </c>
      <c r="H38" s="34">
        <f>SUM(H71,H68,H65,H58,H44,H39)</f>
        <v>1735118.3327499998</v>
      </c>
      <c r="I38" s="34">
        <f>SUM(I71,I68,I65,I58,I44,I39)</f>
        <v>82831.343150000073</v>
      </c>
    </row>
    <row r="39" spans="1:12" x14ac:dyDescent="0.2">
      <c r="A39" s="8" t="s">
        <v>10</v>
      </c>
      <c r="B39" s="51" t="s">
        <v>58</v>
      </c>
      <c r="C39" s="51"/>
      <c r="D39" s="51"/>
      <c r="E39" s="51"/>
      <c r="F39" s="51"/>
      <c r="G39" s="37">
        <f>SUM(G41:G43)</f>
        <v>500</v>
      </c>
      <c r="H39" s="37">
        <f>SUM(H41:H43)</f>
        <v>0</v>
      </c>
      <c r="I39" s="37">
        <f>SUM(I41:I43)</f>
        <v>0</v>
      </c>
    </row>
    <row r="40" spans="1:12" x14ac:dyDescent="0.2">
      <c r="A40" s="8"/>
      <c r="B40" s="62" t="s">
        <v>3</v>
      </c>
      <c r="C40" s="62"/>
      <c r="D40" s="62"/>
      <c r="E40" s="62"/>
      <c r="F40" s="62"/>
      <c r="G40" s="10"/>
      <c r="H40" s="10"/>
      <c r="I40" s="10"/>
    </row>
    <row r="41" spans="1:12" x14ac:dyDescent="0.2">
      <c r="A41" s="33" t="s">
        <v>11</v>
      </c>
      <c r="B41" s="59" t="s">
        <v>59</v>
      </c>
      <c r="C41" s="59"/>
      <c r="D41" s="59"/>
      <c r="E41" s="59"/>
      <c r="F41" s="59"/>
      <c r="G41" s="10">
        <v>500</v>
      </c>
      <c r="H41" s="10">
        <v>0</v>
      </c>
      <c r="I41" s="10">
        <v>0</v>
      </c>
    </row>
    <row r="42" spans="1:12" hidden="1" x14ac:dyDescent="0.2">
      <c r="A42" s="33" t="s">
        <v>39</v>
      </c>
      <c r="B42" s="59" t="s">
        <v>34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idden="1" x14ac:dyDescent="0.2">
      <c r="A43" s="33" t="s">
        <v>39</v>
      </c>
      <c r="B43" s="59" t="s">
        <v>40</v>
      </c>
      <c r="C43" s="59"/>
      <c r="D43" s="59"/>
      <c r="E43" s="59"/>
      <c r="F43" s="59"/>
      <c r="G43" s="10"/>
      <c r="H43" s="10">
        <v>0</v>
      </c>
      <c r="I43" s="10">
        <v>0</v>
      </c>
    </row>
    <row r="44" spans="1:12" x14ac:dyDescent="0.2">
      <c r="A44" s="8" t="s">
        <v>38</v>
      </c>
      <c r="B44" s="51" t="s">
        <v>15</v>
      </c>
      <c r="C44" s="51"/>
      <c r="D44" s="51"/>
      <c r="E44" s="51"/>
      <c r="F44" s="51"/>
      <c r="G44" s="37">
        <f>SUM(G46:G57)</f>
        <v>3265935.7340200003</v>
      </c>
      <c r="H44" s="37">
        <f>SUM(H46:H57)</f>
        <v>1735118.3327499998</v>
      </c>
      <c r="I44" s="37">
        <f>SUM(I46:I57)</f>
        <v>82831.343150000073</v>
      </c>
      <c r="L44" s="39"/>
    </row>
    <row r="45" spans="1:12" ht="27" customHeight="1" x14ac:dyDescent="0.2">
      <c r="A45" s="33"/>
      <c r="B45" s="62" t="s">
        <v>3</v>
      </c>
      <c r="C45" s="62"/>
      <c r="D45" s="62"/>
      <c r="E45" s="62"/>
      <c r="F45" s="62"/>
      <c r="G45" s="10"/>
      <c r="H45" s="10"/>
      <c r="I45" s="10"/>
      <c r="L45" s="39"/>
    </row>
    <row r="46" spans="1:12" x14ac:dyDescent="0.2">
      <c r="A46" s="33" t="s">
        <v>28</v>
      </c>
      <c r="B46" s="63" t="s">
        <v>71</v>
      </c>
      <c r="C46" s="64"/>
      <c r="D46" s="64"/>
      <c r="E46" s="64"/>
      <c r="F46" s="65"/>
      <c r="G46" s="10">
        <f>(781488.8+277222.88929+10694.05747)+(542225.8-139863.12231+11714+2086.68012+4097.97679-44933.7-15939.5982-614.8818+20105.85204)+(-2024.22584+761.9564)+(109.13773)+(-1100.8+1100.8)+(-13.44247+282223.14485-45)+(-80.91285)+(1204006.67468-9946.6381)+37561.7</f>
        <v>2960837.1478000004</v>
      </c>
      <c r="H46" s="10">
        <f>(838289+297372.02631+11471.3235)+(416487.7+481445.31939+9000.00565-10000)+(-10415.77452-29361.9)+(84.64259)+(-1225414.8-6206.96338+846340.85321)</f>
        <v>1619091.4327499997</v>
      </c>
      <c r="I46" s="10">
        <f>(848694.1+301063.00655+11613.70815)+(-848694.1-301063.00655)</f>
        <v>11613.708150000079</v>
      </c>
    </row>
    <row r="47" spans="1:12" ht="31.5" customHeight="1" x14ac:dyDescent="0.2">
      <c r="A47" s="33" t="s">
        <v>76</v>
      </c>
      <c r="B47" s="63" t="s">
        <v>73</v>
      </c>
      <c r="C47" s="64"/>
      <c r="D47" s="64"/>
      <c r="E47" s="64"/>
      <c r="F47" s="65"/>
      <c r="G47" s="10">
        <f>118583.8+(-41141.45+54984.0626+22458.2874)+104669.3+(-77442.35+38169.95)+(-40992.2095)+(-179289.3905)</f>
        <v>0</v>
      </c>
      <c r="H47" s="10">
        <f>65677.9+(-65677.9+14928.42092+36548.87908)</f>
        <v>51477.3</v>
      </c>
      <c r="I47" s="10">
        <f>23076+(-23076+16383.95824+6692.04176)</f>
        <v>23076</v>
      </c>
    </row>
    <row r="48" spans="1:12" x14ac:dyDescent="0.2">
      <c r="A48" s="33" t="s">
        <v>77</v>
      </c>
      <c r="B48" s="63" t="s">
        <v>70</v>
      </c>
      <c r="C48" s="64"/>
      <c r="D48" s="64"/>
      <c r="E48" s="64"/>
      <c r="F48" s="65"/>
      <c r="G48" s="10">
        <f>1810+610</f>
        <v>2420</v>
      </c>
      <c r="H48" s="10">
        <v>0</v>
      </c>
      <c r="I48" s="10">
        <f>16549.6-16549.6</f>
        <v>0</v>
      </c>
    </row>
    <row r="49" spans="1:9" x14ac:dyDescent="0.2">
      <c r="A49" s="33" t="s">
        <v>29</v>
      </c>
      <c r="B49" s="59" t="s">
        <v>75</v>
      </c>
      <c r="C49" s="59"/>
      <c r="D49" s="59"/>
      <c r="E49" s="59"/>
      <c r="F49" s="59"/>
      <c r="G49" s="10">
        <f>971.1+4855.7+92258.6+70+4.5</f>
        <v>98159.900000000009</v>
      </c>
      <c r="H49" s="10">
        <v>0</v>
      </c>
      <c r="I49" s="10">
        <v>0</v>
      </c>
    </row>
    <row r="50" spans="1:9" x14ac:dyDescent="0.2">
      <c r="A50" s="33" t="s">
        <v>78</v>
      </c>
      <c r="B50" s="63" t="s">
        <v>72</v>
      </c>
      <c r="C50" s="64"/>
      <c r="D50" s="64"/>
      <c r="E50" s="64"/>
      <c r="F50" s="65"/>
      <c r="G50" s="10">
        <f>(75800+92500.2+758+824.7348)+17833.9-17610.1</f>
        <v>170106.73480000001</v>
      </c>
      <c r="H50" s="10">
        <v>0</v>
      </c>
      <c r="I50" s="10">
        <v>0</v>
      </c>
    </row>
    <row r="51" spans="1:9" x14ac:dyDescent="0.2">
      <c r="A51" s="33" t="s">
        <v>50</v>
      </c>
      <c r="B51" s="63" t="s">
        <v>69</v>
      </c>
      <c r="C51" s="64"/>
      <c r="D51" s="64"/>
      <c r="E51" s="64"/>
      <c r="F51" s="65"/>
      <c r="G51" s="10">
        <v>0</v>
      </c>
      <c r="H51" s="10">
        <f>(16351+198.6)</f>
        <v>16549.599999999999</v>
      </c>
      <c r="I51" s="10">
        <v>0</v>
      </c>
    </row>
    <row r="52" spans="1:9" x14ac:dyDescent="0.2">
      <c r="A52" s="33" t="s">
        <v>51</v>
      </c>
      <c r="B52" s="63" t="s">
        <v>79</v>
      </c>
      <c r="C52" s="64"/>
      <c r="D52" s="64"/>
      <c r="E52" s="64"/>
      <c r="F52" s="65"/>
      <c r="G52" s="10">
        <f>42141.64-10000-32141.635</f>
        <v>5.0000000010186341E-3</v>
      </c>
      <c r="H52" s="10">
        <f>25000+10000</f>
        <v>35000</v>
      </c>
      <c r="I52" s="10">
        <v>32141.634999999998</v>
      </c>
    </row>
    <row r="53" spans="1:9" x14ac:dyDescent="0.2">
      <c r="A53" s="33" t="s">
        <v>52</v>
      </c>
      <c r="B53" s="63" t="s">
        <v>80</v>
      </c>
      <c r="C53" s="64"/>
      <c r="D53" s="64"/>
      <c r="E53" s="64"/>
      <c r="F53" s="65"/>
      <c r="G53" s="10">
        <v>2024.2258400000001</v>
      </c>
      <c r="H53" s="10">
        <v>0</v>
      </c>
      <c r="I53" s="10">
        <v>0</v>
      </c>
    </row>
    <row r="54" spans="1:9" x14ac:dyDescent="0.2">
      <c r="A54" s="33" t="s">
        <v>44</v>
      </c>
      <c r="B54" s="63" t="s">
        <v>81</v>
      </c>
      <c r="C54" s="64"/>
      <c r="D54" s="64"/>
      <c r="E54" s="64"/>
      <c r="F54" s="65"/>
      <c r="G54" s="10">
        <v>11000</v>
      </c>
      <c r="H54" s="10">
        <v>13000</v>
      </c>
      <c r="I54" s="10">
        <v>16000</v>
      </c>
    </row>
    <row r="55" spans="1:9" x14ac:dyDescent="0.2">
      <c r="A55" s="33" t="s">
        <v>84</v>
      </c>
      <c r="B55" s="63" t="s">
        <v>87</v>
      </c>
      <c r="C55" s="64"/>
      <c r="D55" s="64"/>
      <c r="E55" s="64"/>
      <c r="F55" s="65"/>
      <c r="G55" s="10">
        <v>5236.8360000000002</v>
      </c>
      <c r="H55" s="10">
        <v>0</v>
      </c>
      <c r="I55" s="10">
        <v>0</v>
      </c>
    </row>
    <row r="56" spans="1:9" ht="15.75" customHeight="1" x14ac:dyDescent="0.2">
      <c r="A56" s="33" t="s">
        <v>86</v>
      </c>
      <c r="B56" s="63" t="s">
        <v>89</v>
      </c>
      <c r="C56" s="64"/>
      <c r="D56" s="64"/>
      <c r="E56" s="64"/>
      <c r="F56" s="65"/>
      <c r="G56" s="10">
        <v>5250.8845799999999</v>
      </c>
      <c r="H56" s="10">
        <v>0</v>
      </c>
      <c r="I56" s="10">
        <v>0</v>
      </c>
    </row>
    <row r="57" spans="1:9" ht="35.25" customHeight="1" x14ac:dyDescent="0.2">
      <c r="A57" s="8" t="s">
        <v>88</v>
      </c>
      <c r="B57" s="63" t="s">
        <v>85</v>
      </c>
      <c r="C57" s="64"/>
      <c r="D57" s="64"/>
      <c r="E57" s="64"/>
      <c r="F57" s="65"/>
      <c r="G57" s="10">
        <f>14866.7+(-600-3366.7)</f>
        <v>10900</v>
      </c>
      <c r="H57" s="37">
        <v>0</v>
      </c>
      <c r="I57" s="37">
        <f>SUM(I59:I61)</f>
        <v>0</v>
      </c>
    </row>
    <row r="58" spans="1:9" x14ac:dyDescent="0.2">
      <c r="A58" s="8" t="s">
        <v>60</v>
      </c>
      <c r="B58" s="69" t="s">
        <v>23</v>
      </c>
      <c r="C58" s="70"/>
      <c r="D58" s="70"/>
      <c r="E58" s="70"/>
      <c r="F58" s="71"/>
      <c r="G58" s="37">
        <f>SUM(G60:G64)</f>
        <v>8391.9380000000001</v>
      </c>
      <c r="H58" s="37">
        <f>SUM(H60:H64)</f>
        <v>0</v>
      </c>
      <c r="I58" s="37">
        <f>SUM(I60:I64)</f>
        <v>0</v>
      </c>
    </row>
    <row r="59" spans="1:9" ht="31.5" customHeight="1" x14ac:dyDescent="0.2">
      <c r="A59" s="8"/>
      <c r="B59" s="62" t="s">
        <v>3</v>
      </c>
      <c r="C59" s="62"/>
      <c r="D59" s="62"/>
      <c r="E59" s="62"/>
      <c r="F59" s="62"/>
      <c r="G59" s="10"/>
      <c r="H59" s="32"/>
      <c r="I59" s="32"/>
    </row>
    <row r="60" spans="1:9" x14ac:dyDescent="0.2">
      <c r="A60" s="8" t="s">
        <v>61</v>
      </c>
      <c r="B60" s="63" t="s">
        <v>56</v>
      </c>
      <c r="C60" s="64"/>
      <c r="D60" s="64"/>
      <c r="E60" s="64"/>
      <c r="F60" s="65"/>
      <c r="G60" s="10">
        <v>8182.8</v>
      </c>
      <c r="H60" s="32">
        <v>0</v>
      </c>
      <c r="I60" s="32">
        <v>0</v>
      </c>
    </row>
    <row r="61" spans="1:9" hidden="1" x14ac:dyDescent="0.2">
      <c r="A61" s="8" t="s">
        <v>28</v>
      </c>
      <c r="B61" s="63" t="s">
        <v>64</v>
      </c>
      <c r="C61" s="64"/>
      <c r="D61" s="64"/>
      <c r="E61" s="64"/>
      <c r="F61" s="65"/>
      <c r="G61" s="10">
        <v>0</v>
      </c>
      <c r="H61" s="10">
        <v>0</v>
      </c>
      <c r="I61" s="32">
        <v>0</v>
      </c>
    </row>
    <row r="62" spans="1:9" hidden="1" x14ac:dyDescent="0.2">
      <c r="A62" s="8" t="s">
        <v>24</v>
      </c>
      <c r="B62" s="63" t="s">
        <v>63</v>
      </c>
      <c r="C62" s="64"/>
      <c r="D62" s="64"/>
      <c r="E62" s="64"/>
      <c r="F62" s="65"/>
      <c r="G62" s="10">
        <v>0</v>
      </c>
      <c r="H62" s="32">
        <v>0</v>
      </c>
      <c r="I62" s="32">
        <v>0</v>
      </c>
    </row>
    <row r="63" spans="1:9" x14ac:dyDescent="0.2">
      <c r="A63" s="33" t="s">
        <v>24</v>
      </c>
      <c r="B63" s="63" t="s">
        <v>82</v>
      </c>
      <c r="C63" s="64"/>
      <c r="D63" s="64"/>
      <c r="E63" s="64"/>
      <c r="F63" s="65"/>
      <c r="G63" s="10">
        <v>4.0679999999999996</v>
      </c>
      <c r="H63" s="37">
        <f>SUM(H71)</f>
        <v>0</v>
      </c>
      <c r="I63" s="37">
        <f>SUM(I71)</f>
        <v>0</v>
      </c>
    </row>
    <row r="64" spans="1:9" x14ac:dyDescent="0.2">
      <c r="A64" s="33" t="s">
        <v>83</v>
      </c>
      <c r="B64" s="63" t="s">
        <v>30</v>
      </c>
      <c r="C64" s="64"/>
      <c r="D64" s="64"/>
      <c r="E64" s="64"/>
      <c r="F64" s="65"/>
      <c r="G64" s="10">
        <v>205.07</v>
      </c>
      <c r="H64" s="37">
        <f>SUM(H72)</f>
        <v>0</v>
      </c>
      <c r="I64" s="37">
        <f>SUM(I72)</f>
        <v>0</v>
      </c>
    </row>
    <row r="65" spans="1:12" hidden="1" x14ac:dyDescent="0.2">
      <c r="A65" s="8" t="s">
        <v>48</v>
      </c>
      <c r="B65" s="69" t="s">
        <v>35</v>
      </c>
      <c r="C65" s="70"/>
      <c r="D65" s="70"/>
      <c r="E65" s="70"/>
      <c r="F65" s="71"/>
      <c r="G65" s="37">
        <f>SUM(G67)</f>
        <v>0</v>
      </c>
      <c r="H65" s="37">
        <f>SUM(H70)</f>
        <v>0</v>
      </c>
      <c r="I65" s="37">
        <f>SUM(I70)</f>
        <v>0</v>
      </c>
    </row>
    <row r="66" spans="1:12" hidden="1" x14ac:dyDescent="0.2">
      <c r="A66" s="8"/>
      <c r="B66" s="66" t="s">
        <v>3</v>
      </c>
      <c r="C66" s="67"/>
      <c r="D66" s="67"/>
      <c r="E66" s="67"/>
      <c r="F66" s="68"/>
      <c r="G66" s="32"/>
      <c r="H66" s="32"/>
      <c r="I66" s="32"/>
    </row>
    <row r="67" spans="1:12" hidden="1" x14ac:dyDescent="0.2">
      <c r="A67" s="8" t="s">
        <v>49</v>
      </c>
      <c r="B67" s="59" t="s">
        <v>45</v>
      </c>
      <c r="C67" s="64"/>
      <c r="D67" s="64"/>
      <c r="E67" s="64"/>
      <c r="F67" s="65"/>
      <c r="G67" s="41"/>
      <c r="H67" s="37">
        <f>SUM(H72)</f>
        <v>0</v>
      </c>
      <c r="I67" s="37">
        <f>SUM(I72)</f>
        <v>0</v>
      </c>
    </row>
    <row r="68" spans="1:12" hidden="1" x14ac:dyDescent="0.2">
      <c r="A68" s="8" t="s">
        <v>31</v>
      </c>
      <c r="B68" s="69" t="s">
        <v>17</v>
      </c>
      <c r="C68" s="70"/>
      <c r="D68" s="70"/>
      <c r="E68" s="70"/>
      <c r="F68" s="71"/>
      <c r="G68" s="37">
        <f>SUM(G70)</f>
        <v>0</v>
      </c>
      <c r="H68" s="37">
        <f>SUM(H73)</f>
        <v>0</v>
      </c>
      <c r="I68" s="37">
        <f>SUM(I73)</f>
        <v>0</v>
      </c>
    </row>
    <row r="69" spans="1:12" hidden="1" x14ac:dyDescent="0.2">
      <c r="A69" s="8"/>
      <c r="B69" s="62" t="s">
        <v>3</v>
      </c>
      <c r="C69" s="62"/>
      <c r="D69" s="62"/>
      <c r="E69" s="62"/>
      <c r="F69" s="62"/>
      <c r="G69" s="32"/>
      <c r="H69" s="32"/>
      <c r="I69" s="32"/>
    </row>
    <row r="70" spans="1:12" hidden="1" x14ac:dyDescent="0.2">
      <c r="A70" s="8" t="s">
        <v>32</v>
      </c>
      <c r="B70" s="59" t="s">
        <v>46</v>
      </c>
      <c r="C70" s="59"/>
      <c r="D70" s="59"/>
      <c r="E70" s="59"/>
      <c r="F70" s="59"/>
      <c r="G70" s="32"/>
      <c r="H70" s="32">
        <v>0</v>
      </c>
      <c r="I70" s="32">
        <v>0</v>
      </c>
    </row>
    <row r="71" spans="1:12" hidden="1" x14ac:dyDescent="0.2">
      <c r="A71" s="8" t="s">
        <v>42</v>
      </c>
      <c r="B71" s="69" t="s">
        <v>26</v>
      </c>
      <c r="C71" s="70"/>
      <c r="D71" s="70"/>
      <c r="E71" s="70"/>
      <c r="F71" s="71"/>
      <c r="G71" s="37">
        <f>SUM(G73)</f>
        <v>0</v>
      </c>
      <c r="H71" s="37">
        <f>SUM(H79)</f>
        <v>0</v>
      </c>
      <c r="I71" s="37">
        <f>SUM(I79)</f>
        <v>0</v>
      </c>
    </row>
    <row r="72" spans="1:12" hidden="1" x14ac:dyDescent="0.2">
      <c r="A72" s="8"/>
      <c r="B72" s="62" t="s">
        <v>3</v>
      </c>
      <c r="C72" s="62"/>
      <c r="D72" s="62"/>
      <c r="E72" s="62"/>
      <c r="F72" s="62"/>
      <c r="G72" s="32"/>
      <c r="H72" s="32"/>
      <c r="I72" s="32"/>
    </row>
    <row r="73" spans="1:12" s="36" customFormat="1" hidden="1" x14ac:dyDescent="0.2">
      <c r="A73" s="8" t="s">
        <v>43</v>
      </c>
      <c r="B73" s="59" t="s">
        <v>47</v>
      </c>
      <c r="C73" s="59"/>
      <c r="D73" s="59"/>
      <c r="E73" s="59"/>
      <c r="F73" s="59"/>
      <c r="G73" s="32"/>
      <c r="H73" s="32">
        <v>0</v>
      </c>
      <c r="I73" s="32">
        <v>0</v>
      </c>
    </row>
    <row r="74" spans="1:12" x14ac:dyDescent="0.2">
      <c r="A74" s="35">
        <v>2</v>
      </c>
      <c r="B74" s="50" t="s">
        <v>22</v>
      </c>
      <c r="C74" s="50"/>
      <c r="D74" s="50"/>
      <c r="E74" s="50"/>
      <c r="F74" s="50"/>
      <c r="G74" s="34">
        <f>G75+G78</f>
        <v>46222.625800000002</v>
      </c>
      <c r="H74" s="34">
        <f>H78</f>
        <v>0</v>
      </c>
      <c r="I74" s="34">
        <f>I78</f>
        <v>0</v>
      </c>
    </row>
    <row r="75" spans="1:12" x14ac:dyDescent="0.2">
      <c r="A75" s="8" t="s">
        <v>20</v>
      </c>
      <c r="B75" s="51" t="s">
        <v>15</v>
      </c>
      <c r="C75" s="51"/>
      <c r="D75" s="51"/>
      <c r="E75" s="51"/>
      <c r="F75" s="51"/>
      <c r="G75" s="37">
        <f>G77</f>
        <v>24712.480000000003</v>
      </c>
      <c r="H75" s="37">
        <f>H77</f>
        <v>0</v>
      </c>
      <c r="I75" s="37">
        <f>I77</f>
        <v>0</v>
      </c>
      <c r="L75" s="39"/>
    </row>
    <row r="76" spans="1:12" ht="31.5" customHeight="1" x14ac:dyDescent="0.2">
      <c r="A76" s="35"/>
      <c r="B76" s="62" t="s">
        <v>3</v>
      </c>
      <c r="C76" s="62"/>
      <c r="D76" s="62"/>
      <c r="E76" s="62"/>
      <c r="F76" s="62"/>
      <c r="G76" s="34"/>
      <c r="H76" s="34"/>
      <c r="I76" s="34"/>
    </row>
    <row r="77" spans="1:12" ht="32.25" customHeight="1" x14ac:dyDescent="0.2">
      <c r="A77" s="8" t="s">
        <v>21</v>
      </c>
      <c r="B77" s="63" t="s">
        <v>41</v>
      </c>
      <c r="C77" s="64"/>
      <c r="D77" s="64"/>
      <c r="E77" s="64"/>
      <c r="F77" s="65"/>
      <c r="G77" s="10">
        <f>44933.7+15939.5982+614.8818+786-37561.7</f>
        <v>24712.480000000003</v>
      </c>
      <c r="H77" s="37">
        <v>0</v>
      </c>
      <c r="I77" s="37">
        <v>0</v>
      </c>
      <c r="K77" s="1">
        <v>16051.6</v>
      </c>
    </row>
    <row r="78" spans="1:12" x14ac:dyDescent="0.2">
      <c r="A78" s="8" t="s">
        <v>20</v>
      </c>
      <c r="B78" s="69" t="s">
        <v>17</v>
      </c>
      <c r="C78" s="70"/>
      <c r="D78" s="70"/>
      <c r="E78" s="70"/>
      <c r="F78" s="71"/>
      <c r="G78" s="37">
        <f>SUM(G80)</f>
        <v>21510.145799999998</v>
      </c>
      <c r="H78" s="37">
        <f>H80</f>
        <v>0</v>
      </c>
      <c r="I78" s="37">
        <f>I80</f>
        <v>0</v>
      </c>
    </row>
    <row r="79" spans="1:12" ht="31.5" customHeight="1" x14ac:dyDescent="0.2">
      <c r="A79" s="8"/>
      <c r="B79" s="62" t="s">
        <v>3</v>
      </c>
      <c r="C79" s="62"/>
      <c r="D79" s="62"/>
      <c r="E79" s="62"/>
      <c r="F79" s="62"/>
      <c r="G79" s="32"/>
      <c r="H79" s="10"/>
      <c r="I79" s="10"/>
    </row>
    <row r="80" spans="1:12" x14ac:dyDescent="0.2">
      <c r="A80" s="8" t="s">
        <v>21</v>
      </c>
      <c r="B80" s="59" t="s">
        <v>19</v>
      </c>
      <c r="C80" s="59"/>
      <c r="D80" s="59"/>
      <c r="E80" s="59"/>
      <c r="F80" s="59"/>
      <c r="G80" s="10">
        <f>7108.749+14401.3968</f>
        <v>21510.145799999998</v>
      </c>
      <c r="H80" s="10">
        <v>0</v>
      </c>
      <c r="I80" s="10">
        <v>0</v>
      </c>
    </row>
  </sheetData>
  <sheetProtection selectLockedCells="1" selectUnlockedCells="1"/>
  <mergeCells count="53">
    <mergeCell ref="B80:F80"/>
    <mergeCell ref="B74:F74"/>
    <mergeCell ref="B78:F78"/>
    <mergeCell ref="B79:F79"/>
    <mergeCell ref="B68:F68"/>
    <mergeCell ref="B71:F71"/>
    <mergeCell ref="B69:F69"/>
    <mergeCell ref="B76:F76"/>
    <mergeCell ref="B70:F70"/>
    <mergeCell ref="B73:F73"/>
    <mergeCell ref="B72:F72"/>
    <mergeCell ref="B77:F77"/>
    <mergeCell ref="B75:F75"/>
    <mergeCell ref="B52:F52"/>
    <mergeCell ref="B57:F57"/>
    <mergeCell ref="B46:F46"/>
    <mergeCell ref="B43:F43"/>
    <mergeCell ref="B41:F41"/>
    <mergeCell ref="B45:F45"/>
    <mergeCell ref="B47:F47"/>
    <mergeCell ref="B48:F48"/>
    <mergeCell ref="B51:F51"/>
    <mergeCell ref="B49:F49"/>
    <mergeCell ref="B50:F50"/>
    <mergeCell ref="B64:F64"/>
    <mergeCell ref="B53:F53"/>
    <mergeCell ref="B67:F67"/>
    <mergeCell ref="B66:F66"/>
    <mergeCell ref="B61:F61"/>
    <mergeCell ref="B65:F65"/>
    <mergeCell ref="B58:F58"/>
    <mergeCell ref="B59:F59"/>
    <mergeCell ref="B60:F60"/>
    <mergeCell ref="B62:F62"/>
    <mergeCell ref="B54:F54"/>
    <mergeCell ref="B63:F63"/>
    <mergeCell ref="B55:F55"/>
    <mergeCell ref="B56:F56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2022-12-05T12:02:27Z</cp:lastPrinted>
  <dcterms:created xsi:type="dcterms:W3CDTF">2010-10-05T09:06:00Z</dcterms:created>
  <dcterms:modified xsi:type="dcterms:W3CDTF">2022-12-14T05:03:28Z</dcterms:modified>
</cp:coreProperties>
</file>