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15.12.2022 № 245\"/>
    </mc:Choice>
  </mc:AlternateContent>
  <bookViews>
    <workbookView xWindow="0" yWindow="90" windowWidth="15195" windowHeight="8700"/>
  </bookViews>
  <sheets>
    <sheet name="Лист1" sheetId="1" r:id="rId1"/>
    <sheet name="Лист2" sheetId="2" r:id="rId2"/>
  </sheets>
  <definedNames>
    <definedName name="_xlnm._FilterDatabase" localSheetId="0" hidden="1">Лист1!$C$15:$C$87</definedName>
    <definedName name="_xlnm.Print_Area" localSheetId="0">Лист1!$A$1:$F$87</definedName>
  </definedNames>
  <calcPr calcId="162913"/>
</workbook>
</file>

<file path=xl/calcChain.xml><?xml version="1.0" encoding="utf-8"?>
<calcChain xmlns="http://schemas.openxmlformats.org/spreadsheetml/2006/main">
  <c r="D19" i="1" l="1"/>
  <c r="D18" i="1"/>
  <c r="D22" i="1"/>
  <c r="D23" i="1"/>
  <c r="D20" i="1"/>
  <c r="D99" i="1" l="1"/>
  <c r="D24" i="1" l="1"/>
  <c r="D31" i="1" l="1"/>
  <c r="E52" i="1" l="1"/>
  <c r="D52" i="1"/>
  <c r="D17" i="1" l="1"/>
  <c r="D101" i="1" l="1"/>
  <c r="D95" i="1"/>
  <c r="D92" i="1"/>
  <c r="D91" i="1"/>
  <c r="D90" i="1"/>
  <c r="D94" i="1" l="1"/>
  <c r="D32" i="1" l="1"/>
  <c r="D29" i="1" l="1"/>
  <c r="D82" i="1" l="1"/>
  <c r="E77" i="1"/>
  <c r="D77" i="1"/>
  <c r="D21" i="1" l="1"/>
  <c r="D25" i="1" l="1"/>
  <c r="D48" i="1" l="1"/>
  <c r="D79" i="1" l="1"/>
  <c r="D37" i="1" l="1"/>
  <c r="D35" i="1"/>
  <c r="D16" i="1"/>
  <c r="D28" i="1"/>
  <c r="D36" i="1"/>
  <c r="D26" i="1"/>
  <c r="D41" i="1" l="1"/>
  <c r="F18" i="1"/>
  <c r="E18" i="1"/>
  <c r="D102" i="1" l="1"/>
  <c r="D30" i="1" l="1"/>
  <c r="F24" i="1" l="1"/>
  <c r="E24" i="1"/>
  <c r="E25" i="1"/>
  <c r="E27" i="1"/>
  <c r="D27" i="1"/>
  <c r="F65" i="1"/>
  <c r="E65" i="1"/>
  <c r="D65" i="1"/>
  <c r="F45" i="1"/>
  <c r="E45" i="1"/>
  <c r="D45" i="1"/>
  <c r="F57" i="1"/>
  <c r="F55" i="1"/>
  <c r="E55" i="1"/>
  <c r="D55" i="1"/>
  <c r="F52" i="1"/>
  <c r="F91" i="1" l="1"/>
  <c r="E91" i="1"/>
  <c r="F19" i="1"/>
  <c r="E19" i="1"/>
  <c r="E90" i="1" s="1"/>
  <c r="F87" i="1"/>
  <c r="F92" i="1"/>
  <c r="E92" i="1"/>
  <c r="E87" i="1"/>
  <c r="A39" i="1"/>
  <c r="K9" i="2"/>
  <c r="H9" i="2"/>
  <c r="E9" i="2"/>
  <c r="D87" i="1"/>
  <c r="F90" i="1" l="1"/>
  <c r="F94" i="1" s="1"/>
  <c r="F97" i="1" s="1"/>
  <c r="F103" i="1" s="1"/>
  <c r="F105" i="1" s="1"/>
  <c r="E94" i="1"/>
  <c r="E97" i="1" s="1"/>
  <c r="E103" i="1" s="1"/>
  <c r="E105" i="1" s="1"/>
  <c r="D97" i="1"/>
  <c r="D103" i="1" s="1"/>
  <c r="D105" i="1" l="1"/>
</calcChain>
</file>

<file path=xl/sharedStrings.xml><?xml version="1.0" encoding="utf-8"?>
<sst xmlns="http://schemas.openxmlformats.org/spreadsheetml/2006/main" count="176" uniqueCount="164">
  <si>
    <t>Субвенции бюджетам муниципальных образований края на реализацию Закона края от 24 декабря 2009 года №9-4225 «О наделении органов местного самоуправления отдельных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а так же лиц из их числа, не имеющих жилого помещения»</t>
  </si>
  <si>
    <t>2013 год</t>
  </si>
  <si>
    <t>к решению городского Совета</t>
  </si>
  <si>
    <t>(тыс.рублей)</t>
  </si>
  <si>
    <t>№ строки</t>
  </si>
  <si>
    <t>Сумма</t>
  </si>
  <si>
    <t>Наименование передаваемого полномочия</t>
  </si>
  <si>
    <t>Перечень субвенций</t>
  </si>
  <si>
    <t>ВСЕГО</t>
  </si>
  <si>
    <t>субвенции</t>
  </si>
  <si>
    <t>субсидии</t>
  </si>
  <si>
    <t>иные мбт</t>
  </si>
  <si>
    <t>Перечень субсидий</t>
  </si>
  <si>
    <t>2014 год</t>
  </si>
  <si>
    <t>2015 год</t>
  </si>
  <si>
    <t>первонач.</t>
  </si>
  <si>
    <t>утвержд.</t>
  </si>
  <si>
    <t>разница</t>
  </si>
  <si>
    <t>ФФП</t>
  </si>
  <si>
    <t>№ п/п</t>
  </si>
  <si>
    <t xml:space="preserve">Наименование </t>
  </si>
  <si>
    <t>м/бюджет</t>
  </si>
  <si>
    <t>Иные межбюджетные трансферты</t>
  </si>
  <si>
    <t>безвозмездные</t>
  </si>
  <si>
    <t>возврат</t>
  </si>
  <si>
    <t>Субсидии бюджетам муниципальных образований на поддержку деятельности муниципальных молодежных центров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</si>
  <si>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</si>
  <si>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</si>
  <si>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</si>
  <si>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</si>
  <si>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</si>
  <si>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</si>
  <si>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</si>
  <si>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</si>
  <si>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</si>
  <si>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</si>
  <si>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</si>
  <si>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</t>
  </si>
  <si>
    <t>безвозмез. поступление от негосуд</t>
  </si>
  <si>
    <t>101 00 74560</t>
  </si>
  <si>
    <t>011 00 75550</t>
  </si>
  <si>
    <t>164 00 74670</t>
  </si>
  <si>
    <t>022 00 76490</t>
  </si>
  <si>
    <t>022 00 75660</t>
  </si>
  <si>
    <t>022 00 75560</t>
  </si>
  <si>
    <t>022 00 75540</t>
  </si>
  <si>
    <t>917 00 51180</t>
  </si>
  <si>
    <t>917 00 76040</t>
  </si>
  <si>
    <t>917 00 51200</t>
  </si>
  <si>
    <t>024 00 75520</t>
  </si>
  <si>
    <t>921 00 75140</t>
  </si>
  <si>
    <t>083 00 75190</t>
  </si>
  <si>
    <t>911 00 74290</t>
  </si>
  <si>
    <t>022 00 75630</t>
  </si>
  <si>
    <t>051 00 74120</t>
  </si>
  <si>
    <t>051 00 74130</t>
  </si>
  <si>
    <t>085 00 74880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</si>
  <si>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</si>
  <si>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121 00 75090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</si>
  <si>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</si>
  <si>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046 00 75700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</si>
  <si>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</si>
  <si>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022 00 75640 022 00 74090</t>
  </si>
  <si>
    <t>022 00 75880 022 00 74080</t>
  </si>
  <si>
    <t>162 F3 67483 162 F3 67484</t>
  </si>
  <si>
    <t>063 00 75180</t>
  </si>
  <si>
    <t>036 00 02890</t>
  </si>
  <si>
    <t>164 00 74680</t>
  </si>
  <si>
    <t>Субвенция бюджету городского округа город Лесосибирск на осуществление отдельных государственных полномочий по предоставлению жилых помещений в собственность бесплатно или жилых помещений по договору социального найма гражданам, лишившимся жилья в результате пожара (в соответствии с Законом края от 31 октября 2019 года № 8-3261)</t>
  </si>
  <si>
    <t>242 F255550</t>
  </si>
  <si>
    <t>Субсидии бюджетам муниципальных образований на софинансирование муниципальных программ формирования современной городской среды</t>
  </si>
  <si>
    <t>085 A1 55191</t>
  </si>
  <si>
    <t>164 00 R4970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</si>
  <si>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</si>
  <si>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022 00 53030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</si>
  <si>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</si>
  <si>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022 00 53040</t>
  </si>
  <si>
    <t>091 00 74180</t>
  </si>
  <si>
    <t>102 00 74540</t>
  </si>
  <si>
    <t>041 00 75710</t>
  </si>
  <si>
    <t>093 00 26540</t>
  </si>
  <si>
    <t>022 00 R3040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</si>
  <si>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 </t>
  </si>
  <si>
    <t>123 R3 73980</t>
  </si>
  <si>
    <t>074 00 74460</t>
  </si>
  <si>
    <t>062 00 74950</t>
  </si>
  <si>
    <t>Субсидии бюджетам муниципальных образований на приобретение и монтаж установок по очистке и обеззараживанию воды на системах водоснабжения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</si>
  <si>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</si>
  <si>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</si>
  <si>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</si>
  <si>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</si>
  <si>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</si>
  <si>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</si>
  <si>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</si>
  <si>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Субсидии бюджетам муниципальных образований края на обеспечение первичных мер пожарной безопасности</t>
  </si>
  <si>
    <t>Субсидии бюджетам муниципальных образований на развитие детско-юношеского спорта</t>
  </si>
  <si>
    <t>093 00 26500</t>
  </si>
  <si>
    <t>Выполнение требований федеральных стандартов спортивной подготовки</t>
  </si>
  <si>
    <t>201 00 75790</t>
  </si>
  <si>
    <t>101 00 74650</t>
  </si>
  <si>
    <t>Субсидии бюджетам муниципальных образований на организационную и материально-техническую модернизацию муниципальных молодежных центров</t>
  </si>
  <si>
    <t>162 00 76030</t>
  </si>
  <si>
    <t>061 00 74630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</si>
  <si>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</t>
  </si>
  <si>
    <t>161 00 74610</t>
  </si>
  <si>
    <t>Субсидии бюджетам муниципальных образований на строительство муниципальных объектов коммунальной и транспортной инфраструктуры</t>
  </si>
  <si>
    <t>112 00 76070</t>
  </si>
  <si>
    <t>Межбюджетные трансферты, выделяемые из краевого и федерального бюджетов в 2022 году и плановом периоде 2023-2024 годов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</si>
  <si>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</si>
  <si>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</si>
  <si>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</si>
  <si>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</si>
  <si>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 (в соответствии с Законом края от 8 июля 2021 года № 11-5410)</t>
  </si>
  <si>
    <t>164 00 78460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</si>
  <si>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</si>
  <si>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101 E8 76620</t>
  </si>
  <si>
    <t>Субсидии бюджетам муниципальных образований на поддержку деятельности муниципальных ресурсных центров поддержки добровольчества (волонтерства)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</si>
  <si>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</si>
  <si>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>022 E1 51690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</si>
  <si>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</si>
  <si>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</t>
  </si>
  <si>
    <t>084 00 R4662</t>
  </si>
  <si>
    <t>Субсидии бюджетам муниципальных образований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</si>
  <si>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муниципальных образований на государственную поддержку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</si>
  <si>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Приложение 6</t>
  </si>
  <si>
    <t>от 16.12.2021  № 150</t>
  </si>
  <si>
    <t>042 F5 52431</t>
  </si>
  <si>
    <t>Субсидии бюджетам муниципальных образований края на строительство и реконструкцию (модернизацию) объектов питьевого водоснабжения</t>
  </si>
  <si>
    <t>085 00 R5191</t>
  </si>
  <si>
    <t>024 00 75870 024 00 R0820</t>
  </si>
  <si>
    <t>Иные межбюджетные трансферты бюджетам муниципальных образований края на обеспечение первичных мер пожарной безопасности</t>
  </si>
  <si>
    <t>Иные межбюджетные трансферты бюджетам муниципальных образований на поддержку физкультурно-спортивных клубов по месту жительства</t>
  </si>
  <si>
    <t>Иные межбюджетные трансферты бюджетам муниципальных образований на устройство плоскостных спортивных сооружений в сельской местности</t>
  </si>
  <si>
    <t>091 00 78450</t>
  </si>
  <si>
    <t>121 00 75070</t>
  </si>
  <si>
    <t>Субсидии бюджетам муниципальных образований 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</si>
  <si>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Иные межбюджетные трансферты бюджетам муниципальных образований на реализацию мероприятий по профилактике заболеваний путем организации и проведения акарицидных обработок наиболее посещаемых населением мест</t>
  </si>
  <si>
    <t>093 00 74360</t>
  </si>
  <si>
    <t>Субсидии бюджетам муниципальных образований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</si>
  <si>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161 00 74660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</si>
  <si>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</si>
  <si>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084 00 74760</t>
  </si>
  <si>
    <t>Субсидии бюджетам муниципальных образований края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</t>
  </si>
  <si>
    <t>084 A2 74820</t>
  </si>
  <si>
    <t>Субсидии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</t>
  </si>
  <si>
    <t>Субсидии бюджетам муниципальных образований на реализацию муниципальных программ (подпрограмм) поддержки социально ориентированных некоммерческих организаций</t>
  </si>
  <si>
    <t>Субсидии бюджетам муниципальных образований 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</si>
  <si>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154 00 77450</t>
  </si>
  <si>
    <t>Иные межбюджетные трансферты бюджетам муниципальных образований за содействие развитию налогового потенциала</t>
  </si>
  <si>
    <t>917 00 10340</t>
  </si>
  <si>
    <t>Иные межбюджетные трансферты бюджетам муниципальных образований на финансовое обеспечение (возмещение) расходных обязательств муниципальных образований, связанных с увеличением с 1 июня 2022 года региональных выплат</t>
  </si>
  <si>
    <t>112 00 76680</t>
  </si>
  <si>
    <t>Субсидии бюджетам муниципальных образований края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</t>
  </si>
  <si>
    <t>022 00 75590</t>
  </si>
  <si>
    <t>Субсидии бюджетам муниципальных образований края на проведение мероприятий по обеспечению антитеррористической защищенности объектов образования</t>
  </si>
  <si>
    <t>Иные межбюджетные трансферты бюджетам муниципальных образований на обустройство мест (площадок) накопления отходов потребления и (или) приобретение контейнерного оборудования</t>
  </si>
  <si>
    <t>046 00 75960</t>
  </si>
  <si>
    <t>Иные межбюджетные трансферты бюджетам муниципальных образований  края на финансовое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2022 год</t>
  </si>
  <si>
    <t>Субсидии бюджетам муниципальных образований на модернизацию материально-технической базы организаций дополнительного образования с целью создания новых мест для реализации дополнительных общеразвивающих программ</t>
  </si>
  <si>
    <t>91Г 00 08530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</si>
  <si>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</si>
  <si>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242 F2 74510</t>
  </si>
  <si>
    <t>Субсидии бюджетам муниципальных образований для поощрения муниципальных образований - победителей конкурса лучших проектов создания комфортной городской среды</t>
  </si>
  <si>
    <t>от 15.12.2022  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</si>
</sst>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"/>
    <numFmt numFmtId="166" formatCode="#,##0.00;[Red]#,##0.00"/>
    <numFmt numFmtId="167" formatCode="#,##0.0_ ;[Red]\-#,##0.0\ 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 Cyr"/>
      <charset val="204"/>
    </font>
    <font>
      <sz val="8"/>
      <name val="Times New Roman Cyr"/>
      <family val="1"/>
      <charset val="204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 Cyr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 applyFill="1"/>
    <xf numFmtId="0" fontId="2" fillId="0" borderId="0" xfId="0" applyFont="1"/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vertical="top" wrapText="1"/>
    </xf>
    <xf numFmtId="4" fontId="6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166" fontId="2" fillId="0" borderId="2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2" fillId="0" borderId="0" xfId="0" applyFont="1" applyBorder="1"/>
    <xf numFmtId="0" fontId="2" fillId="0" borderId="2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7" xfId="0" applyFont="1" applyBorder="1" applyAlignment="1"/>
    <xf numFmtId="0" fontId="9" fillId="0" borderId="4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horizontal="center" vertical="center"/>
    </xf>
    <xf numFmtId="165" fontId="6" fillId="0" borderId="2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Border="1"/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justify" vertical="center" wrapText="1"/>
    </xf>
    <xf numFmtId="0" fontId="11" fillId="0" borderId="2" xfId="0" applyNumberFormat="1" applyFont="1" applyFill="1" applyBorder="1" applyAlignment="1">
      <alignment horizontal="justify" vertical="center" wrapText="1"/>
    </xf>
    <xf numFmtId="0" fontId="12" fillId="0" borderId="2" xfId="0" applyNumberFormat="1" applyFont="1" applyFill="1" applyBorder="1" applyAlignment="1">
      <alignment vertical="center" wrapText="1"/>
    </xf>
    <xf numFmtId="0" fontId="12" fillId="0" borderId="2" xfId="0" applyNumberFormat="1" applyFont="1" applyFill="1" applyBorder="1" applyAlignment="1">
      <alignment horizontal="justify" vertical="center" wrapText="1"/>
    </xf>
    <xf numFmtId="165" fontId="12" fillId="0" borderId="2" xfId="0" applyNumberFormat="1" applyFont="1" applyFill="1" applyBorder="1" applyAlignment="1">
      <alignment vertical="center" wrapText="1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165" fontId="13" fillId="0" borderId="2" xfId="0" applyNumberFormat="1" applyFont="1" applyFill="1" applyBorder="1" applyAlignment="1">
      <alignment horizontal="center" vertical="center" wrapText="1"/>
    </xf>
    <xf numFmtId="165" fontId="12" fillId="0" borderId="8" xfId="0" applyNumberFormat="1" applyFont="1" applyFill="1" applyBorder="1" applyAlignment="1">
      <alignment horizontal="center" vertical="center" wrapText="1"/>
    </xf>
    <xf numFmtId="165" fontId="12" fillId="0" borderId="6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0" fontId="10" fillId="0" borderId="4" xfId="0" applyNumberFormat="1" applyFont="1" applyFill="1" applyBorder="1" applyAlignment="1">
      <alignment horizontal="justify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165" fontId="12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165" fontId="10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justify" vertical="center" wrapText="1"/>
    </xf>
    <xf numFmtId="0" fontId="10" fillId="0" borderId="2" xfId="0" quotePrefix="1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right" vertical="center"/>
    </xf>
    <xf numFmtId="14" fontId="4" fillId="0" borderId="0" xfId="0" applyNumberFormat="1" applyFont="1" applyFill="1" applyAlignment="1">
      <alignment horizontal="right" vertical="center"/>
    </xf>
    <xf numFmtId="14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5" borderId="2" xfId="0" applyNumberFormat="1" applyFont="1" applyFill="1" applyBorder="1" applyAlignment="1">
      <alignment horizontal="justify" vertical="center" wrapText="1"/>
    </xf>
    <xf numFmtId="165" fontId="12" fillId="5" borderId="2" xfId="0" applyNumberFormat="1" applyFont="1" applyFill="1" applyBorder="1" applyAlignment="1">
      <alignment horizontal="center" vertical="center" wrapText="1"/>
    </xf>
    <xf numFmtId="165" fontId="10" fillId="5" borderId="2" xfId="0" applyNumberFormat="1" applyFont="1" applyFill="1" applyBorder="1" applyAlignment="1">
      <alignment horizontal="center" vertical="center" wrapText="1"/>
    </xf>
    <xf numFmtId="165" fontId="2" fillId="5" borderId="2" xfId="0" applyNumberFormat="1" applyFont="1" applyFill="1" applyBorder="1" applyAlignment="1">
      <alignment horizontal="center" vertical="center" wrapText="1"/>
    </xf>
    <xf numFmtId="165" fontId="2" fillId="5" borderId="2" xfId="0" applyNumberFormat="1" applyFont="1" applyFill="1" applyBorder="1" applyAlignment="1">
      <alignment horizontal="center" vertical="center"/>
    </xf>
    <xf numFmtId="167" fontId="2" fillId="2" borderId="0" xfId="0" applyNumberFormat="1" applyFont="1" applyFill="1"/>
    <xf numFmtId="167" fontId="2" fillId="0" borderId="0" xfId="0" applyNumberFormat="1" applyFont="1"/>
    <xf numFmtId="167" fontId="2" fillId="4" borderId="0" xfId="0" applyNumberFormat="1" applyFont="1" applyFill="1"/>
    <xf numFmtId="167" fontId="2" fillId="3" borderId="0" xfId="0" applyNumberFormat="1" applyFont="1" applyFill="1" applyBorder="1"/>
    <xf numFmtId="0" fontId="10" fillId="5" borderId="2" xfId="0" quotePrefix="1" applyNumberFormat="1" applyFont="1" applyFill="1" applyBorder="1" applyAlignment="1">
      <alignment horizontal="justify" vertical="center" wrapText="1"/>
    </xf>
    <xf numFmtId="0" fontId="3" fillId="0" borderId="0" xfId="0" applyFont="1" applyFill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"/>
  <sheetViews>
    <sheetView tabSelected="1" zoomScaleNormal="100" zoomScaleSheetLayoutView="85" workbookViewId="0">
      <selection activeCell="F3" sqref="F3"/>
    </sheetView>
  </sheetViews>
  <sheetFormatPr defaultRowHeight="11.25" x14ac:dyDescent="0.2"/>
  <cols>
    <col min="1" max="1" width="4" style="1" customWidth="1"/>
    <col min="2" max="2" width="94" style="1" customWidth="1"/>
    <col min="3" max="3" width="11.7109375" style="35" hidden="1" customWidth="1"/>
    <col min="4" max="6" width="9.7109375" style="2" customWidth="1"/>
    <col min="7" max="16384" width="9.140625" style="2"/>
  </cols>
  <sheetData>
    <row r="1" spans="1:7" x14ac:dyDescent="0.2">
      <c r="E1" s="78" t="s">
        <v>124</v>
      </c>
      <c r="F1" s="78"/>
    </row>
    <row r="2" spans="1:7" x14ac:dyDescent="0.2">
      <c r="E2" s="64"/>
      <c r="F2" s="64" t="s">
        <v>2</v>
      </c>
    </row>
    <row r="3" spans="1:7" x14ac:dyDescent="0.2">
      <c r="E3" s="65"/>
      <c r="F3" s="65" t="s">
        <v>163</v>
      </c>
    </row>
    <row r="5" spans="1:7" x14ac:dyDescent="0.2">
      <c r="D5" s="1"/>
      <c r="E5" s="78" t="s">
        <v>124</v>
      </c>
      <c r="F5" s="78"/>
    </row>
    <row r="6" spans="1:7" x14ac:dyDescent="0.2">
      <c r="D6" s="1"/>
      <c r="E6" s="67"/>
      <c r="F6" s="64" t="s">
        <v>2</v>
      </c>
    </row>
    <row r="7" spans="1:7" x14ac:dyDescent="0.2">
      <c r="D7" s="1"/>
      <c r="E7" s="66"/>
      <c r="F7" s="65" t="s">
        <v>125</v>
      </c>
    </row>
    <row r="8" spans="1:7" x14ac:dyDescent="0.2">
      <c r="D8" s="1"/>
      <c r="E8" s="56"/>
      <c r="F8" s="56"/>
    </row>
    <row r="10" spans="1:7" ht="15" customHeight="1" x14ac:dyDescent="0.2">
      <c r="A10" s="79" t="s">
        <v>107</v>
      </c>
      <c r="B10" s="79"/>
      <c r="C10" s="79"/>
      <c r="D10" s="79"/>
      <c r="E10" s="79"/>
      <c r="F10" s="79"/>
    </row>
    <row r="11" spans="1:7" x14ac:dyDescent="0.2">
      <c r="A11" s="3"/>
      <c r="B11" s="3"/>
      <c r="C11" s="3"/>
    </row>
    <row r="12" spans="1:7" x14ac:dyDescent="0.2">
      <c r="C12" s="36"/>
      <c r="F12" s="20" t="s">
        <v>3</v>
      </c>
    </row>
    <row r="13" spans="1:7" ht="25.5" x14ac:dyDescent="0.2">
      <c r="A13" s="22" t="s">
        <v>19</v>
      </c>
      <c r="B13" s="28" t="s">
        <v>20</v>
      </c>
      <c r="C13" s="29"/>
      <c r="D13" s="28">
        <v>2022</v>
      </c>
      <c r="E13" s="28">
        <v>2023</v>
      </c>
      <c r="F13" s="28">
        <v>2024</v>
      </c>
    </row>
    <row r="14" spans="1:7" x14ac:dyDescent="0.2">
      <c r="A14" s="13">
        <v>1</v>
      </c>
      <c r="B14" s="14">
        <v>2</v>
      </c>
      <c r="C14" s="14"/>
      <c r="D14" s="4">
        <v>3</v>
      </c>
      <c r="E14" s="14">
        <v>4</v>
      </c>
      <c r="F14" s="14">
        <v>5</v>
      </c>
    </row>
    <row r="15" spans="1:7" ht="12.75" x14ac:dyDescent="0.2">
      <c r="A15" s="15"/>
      <c r="B15" s="21" t="s">
        <v>7</v>
      </c>
      <c r="C15" s="37"/>
      <c r="D15" s="6"/>
      <c r="E15" s="16"/>
      <c r="F15" s="16"/>
    </row>
    <row r="16" spans="1:7" ht="38.25" customHeight="1" x14ac:dyDescent="0.2">
      <c r="A16" s="30">
        <v>1</v>
      </c>
      <c r="B16" s="42" t="s">
        <v>26</v>
      </c>
      <c r="C16" s="38" t="s">
        <v>41</v>
      </c>
      <c r="D16" s="55">
        <f>938.2+88.7+41.96</f>
        <v>1068.8600000000001</v>
      </c>
      <c r="E16" s="51">
        <v>938.2</v>
      </c>
      <c r="F16" s="51">
        <v>938.2</v>
      </c>
      <c r="G16" s="1"/>
    </row>
    <row r="17" spans="1:7" ht="29.25" customHeight="1" x14ac:dyDescent="0.2">
      <c r="A17" s="30">
        <v>2</v>
      </c>
      <c r="B17" s="43" t="s">
        <v>27</v>
      </c>
      <c r="C17" s="38" t="s">
        <v>60</v>
      </c>
      <c r="D17" s="55">
        <f>80825.1-7854.4</f>
        <v>72970.700000000012</v>
      </c>
      <c r="E17" s="47">
        <v>80825.100000000006</v>
      </c>
      <c r="F17" s="47">
        <v>80825.100000000006</v>
      </c>
      <c r="G17" s="1"/>
    </row>
    <row r="18" spans="1:7" ht="75" customHeight="1" x14ac:dyDescent="0.2">
      <c r="A18" s="30">
        <v>3</v>
      </c>
      <c r="B18" s="44" t="s">
        <v>110</v>
      </c>
      <c r="C18" s="38" t="s">
        <v>62</v>
      </c>
      <c r="D18" s="70">
        <f>(337862.1+57671.6)+1293.6+4249.9+6769+(10738.8+4917.767+21246.087+1141.005)+1676+(17037.81724+2591.63+2617.6)+(18282.673)</f>
        <v>488095.57923999993</v>
      </c>
      <c r="E18" s="59">
        <f>(337862.1+57671.6)+11604</f>
        <v>407137.69999999995</v>
      </c>
      <c r="F18" s="59">
        <f>(337862.1+57671.6)+11604</f>
        <v>407137.69999999995</v>
      </c>
      <c r="G18" s="1"/>
    </row>
    <row r="19" spans="1:7" ht="75.75" customHeight="1" x14ac:dyDescent="0.2">
      <c r="A19" s="30">
        <v>4</v>
      </c>
      <c r="B19" s="44" t="s">
        <v>111</v>
      </c>
      <c r="C19" s="38" t="s">
        <v>63</v>
      </c>
      <c r="D19" s="59">
        <f>(210417.1+102738.6)+2668.14+(3351.8-492.5)+(5057.7+3044.5+8614.6)+2664+(7758.9+3064.2)+(8375.6)</f>
        <v>357262.63999999996</v>
      </c>
      <c r="E19" s="48">
        <f>(210417.1+102738.6)</f>
        <v>313155.7</v>
      </c>
      <c r="F19" s="48">
        <f>(210417.1+102738.6)</f>
        <v>313155.7</v>
      </c>
      <c r="G19" s="1"/>
    </row>
    <row r="20" spans="1:7" ht="38.25" customHeight="1" x14ac:dyDescent="0.2">
      <c r="A20" s="30">
        <v>5</v>
      </c>
      <c r="B20" s="62" t="s">
        <v>89</v>
      </c>
      <c r="C20" s="38" t="s">
        <v>43</v>
      </c>
      <c r="D20" s="70">
        <f>29869.5+3765.4-824</f>
        <v>32810.9</v>
      </c>
      <c r="E20" s="49">
        <v>29869.5</v>
      </c>
      <c r="F20" s="49">
        <v>29869.5</v>
      </c>
      <c r="G20" s="1"/>
    </row>
    <row r="21" spans="1:7" ht="38.25" customHeight="1" x14ac:dyDescent="0.2">
      <c r="A21" s="30">
        <v>6</v>
      </c>
      <c r="B21" s="44" t="s">
        <v>91</v>
      </c>
      <c r="C21" s="38" t="s">
        <v>44</v>
      </c>
      <c r="D21" s="59">
        <f>22902.5-18822.5</f>
        <v>4080</v>
      </c>
      <c r="E21" s="49">
        <v>28049.1</v>
      </c>
      <c r="F21" s="49">
        <v>28049.1</v>
      </c>
      <c r="G21" s="1"/>
    </row>
    <row r="22" spans="1:7" ht="60" customHeight="1" x14ac:dyDescent="0.2">
      <c r="A22" s="30">
        <v>7</v>
      </c>
      <c r="B22" s="44" t="s">
        <v>92</v>
      </c>
      <c r="C22" s="38" t="s">
        <v>45</v>
      </c>
      <c r="D22" s="69">
        <f>3361.6-361.3</f>
        <v>3000.2999999999997</v>
      </c>
      <c r="E22" s="49">
        <v>3361.6</v>
      </c>
      <c r="F22" s="49">
        <v>3361.6</v>
      </c>
      <c r="G22" s="1"/>
    </row>
    <row r="23" spans="1:7" ht="27.75" customHeight="1" x14ac:dyDescent="0.2">
      <c r="A23" s="30">
        <v>8</v>
      </c>
      <c r="B23" s="44" t="s">
        <v>108</v>
      </c>
      <c r="C23" s="38" t="s">
        <v>42</v>
      </c>
      <c r="D23" s="69">
        <f>12229.4+2747+307.7-571.6</f>
        <v>14712.5</v>
      </c>
      <c r="E23" s="49">
        <v>12229.4</v>
      </c>
      <c r="F23" s="49">
        <v>12229.4</v>
      </c>
      <c r="G23" s="1"/>
    </row>
    <row r="24" spans="1:7" ht="51" customHeight="1" x14ac:dyDescent="0.2">
      <c r="A24" s="30">
        <v>9</v>
      </c>
      <c r="B24" s="62" t="s">
        <v>90</v>
      </c>
      <c r="C24" s="38" t="s">
        <v>129</v>
      </c>
      <c r="D24" s="70">
        <f>133583.8+(-56141.45+77442.35)+(104669.3)+(-77442.35+58289.6468+239.1)-40992.2095-179289.3905-0.03</f>
        <v>20358.766799999983</v>
      </c>
      <c r="E24" s="57">
        <f>65677.9+(-65677.9+51477.3)</f>
        <v>51477.3</v>
      </c>
      <c r="F24" s="57">
        <f>23076+(-23076+23076)</f>
        <v>23076</v>
      </c>
      <c r="G24" s="1"/>
    </row>
    <row r="25" spans="1:7" ht="27" customHeight="1" x14ac:dyDescent="0.2">
      <c r="A25" s="30">
        <v>10</v>
      </c>
      <c r="B25" s="44" t="s">
        <v>109</v>
      </c>
      <c r="C25" s="38" t="s">
        <v>46</v>
      </c>
      <c r="D25" s="57">
        <f>506.8-8.6+29.7383</f>
        <v>527.93830000000003</v>
      </c>
      <c r="E25" s="58">
        <f>527.1-11.9</f>
        <v>515.20000000000005</v>
      </c>
      <c r="F25" s="58">
        <v>533.70000000000005</v>
      </c>
      <c r="G25" s="1"/>
    </row>
    <row r="26" spans="1:7" ht="36" x14ac:dyDescent="0.2">
      <c r="A26" s="30">
        <v>11</v>
      </c>
      <c r="B26" s="62" t="s">
        <v>28</v>
      </c>
      <c r="C26" s="38" t="s">
        <v>47</v>
      </c>
      <c r="D26" s="59">
        <f>1843+177.4+83.9</f>
        <v>2104.3000000000002</v>
      </c>
      <c r="E26" s="49">
        <v>1843</v>
      </c>
      <c r="F26" s="49">
        <v>1843</v>
      </c>
      <c r="G26" s="1"/>
    </row>
    <row r="27" spans="1:7" ht="26.25" customHeight="1" x14ac:dyDescent="0.2">
      <c r="A27" s="30">
        <v>12</v>
      </c>
      <c r="B27" s="62" t="s">
        <v>29</v>
      </c>
      <c r="C27" s="38" t="s">
        <v>48</v>
      </c>
      <c r="D27" s="59">
        <f>273.5-11.7</f>
        <v>261.8</v>
      </c>
      <c r="E27" s="58">
        <f>9.5-1.8</f>
        <v>7.7</v>
      </c>
      <c r="F27" s="58">
        <v>6.9</v>
      </c>
      <c r="G27" s="1"/>
    </row>
    <row r="28" spans="1:7" ht="38.25" customHeight="1" x14ac:dyDescent="0.2">
      <c r="A28" s="30">
        <v>13</v>
      </c>
      <c r="B28" s="62" t="s">
        <v>93</v>
      </c>
      <c r="C28" s="38" t="s">
        <v>49</v>
      </c>
      <c r="D28" s="59">
        <f>9062.8+798.5+377.7</f>
        <v>10239</v>
      </c>
      <c r="E28" s="52">
        <v>9062.7999999999993</v>
      </c>
      <c r="F28" s="52">
        <v>9062.7999999999993</v>
      </c>
      <c r="G28" s="1"/>
    </row>
    <row r="29" spans="1:7" ht="27" customHeight="1" x14ac:dyDescent="0.2">
      <c r="A29" s="30">
        <v>14</v>
      </c>
      <c r="B29" s="44" t="s">
        <v>30</v>
      </c>
      <c r="C29" s="38" t="s">
        <v>50</v>
      </c>
      <c r="D29" s="57">
        <f>989.4+88.7+42-43.621</f>
        <v>1076.4789999999998</v>
      </c>
      <c r="E29" s="49">
        <v>989.4</v>
      </c>
      <c r="F29" s="49">
        <v>989.4</v>
      </c>
      <c r="G29" s="1"/>
    </row>
    <row r="30" spans="1:7" ht="38.25" customHeight="1" x14ac:dyDescent="0.2">
      <c r="A30" s="30">
        <v>15</v>
      </c>
      <c r="B30" s="45" t="s">
        <v>31</v>
      </c>
      <c r="C30" s="39" t="s">
        <v>51</v>
      </c>
      <c r="D30" s="57">
        <f>439.5+15.437</f>
        <v>454.93700000000001</v>
      </c>
      <c r="E30" s="53">
        <v>439.5</v>
      </c>
      <c r="F30" s="53">
        <v>439.5</v>
      </c>
      <c r="G30" s="1"/>
    </row>
    <row r="31" spans="1:7" ht="36" x14ac:dyDescent="0.2">
      <c r="A31" s="30">
        <v>16</v>
      </c>
      <c r="B31" s="44" t="s">
        <v>32</v>
      </c>
      <c r="C31" s="38" t="s">
        <v>52</v>
      </c>
      <c r="D31" s="69">
        <f>73.6+7.1+3.4+27</f>
        <v>111.1</v>
      </c>
      <c r="E31" s="49">
        <v>73.599999999999994</v>
      </c>
      <c r="F31" s="49">
        <v>73.599999999999994</v>
      </c>
      <c r="G31" s="1"/>
    </row>
    <row r="32" spans="1:7" ht="36" x14ac:dyDescent="0.2">
      <c r="A32" s="30">
        <v>17</v>
      </c>
      <c r="B32" s="46" t="s">
        <v>88</v>
      </c>
      <c r="C32" s="38" t="s">
        <v>65</v>
      </c>
      <c r="D32" s="58">
        <f>1273.5+17.7+8.394+1138.4</f>
        <v>2437.9940000000001</v>
      </c>
      <c r="E32" s="49">
        <v>1273.5</v>
      </c>
      <c r="F32" s="49">
        <v>1273.5</v>
      </c>
      <c r="G32" s="1"/>
    </row>
    <row r="33" spans="1:7" ht="36" hidden="1" x14ac:dyDescent="0.2">
      <c r="A33" s="30">
        <v>18</v>
      </c>
      <c r="B33" s="46" t="s">
        <v>68</v>
      </c>
      <c r="C33" s="38" t="s">
        <v>67</v>
      </c>
      <c r="D33" s="58"/>
      <c r="E33" s="49"/>
      <c r="F33" s="49"/>
      <c r="G33" s="1"/>
    </row>
    <row r="34" spans="1:7" ht="24" hidden="1" x14ac:dyDescent="0.2">
      <c r="A34" s="30">
        <v>19</v>
      </c>
      <c r="B34" s="46" t="s">
        <v>75</v>
      </c>
      <c r="C34" s="38" t="s">
        <v>76</v>
      </c>
      <c r="D34" s="58"/>
      <c r="E34" s="49"/>
      <c r="F34" s="49"/>
      <c r="G34" s="1"/>
    </row>
    <row r="35" spans="1:7" ht="49.5" customHeight="1" x14ac:dyDescent="0.2">
      <c r="A35" s="30">
        <v>18</v>
      </c>
      <c r="B35" s="46" t="s">
        <v>114</v>
      </c>
      <c r="C35" s="38" t="s">
        <v>113</v>
      </c>
      <c r="D35" s="58">
        <f>261.9+25.6+12.1</f>
        <v>299.60000000000002</v>
      </c>
      <c r="E35" s="49">
        <v>261.89999999999998</v>
      </c>
      <c r="F35" s="49">
        <v>261.89999999999998</v>
      </c>
      <c r="G35" s="1"/>
    </row>
    <row r="36" spans="1:7" ht="37.5" customHeight="1" x14ac:dyDescent="0.2">
      <c r="A36" s="30">
        <v>19</v>
      </c>
      <c r="B36" s="46" t="s">
        <v>112</v>
      </c>
      <c r="C36" s="38" t="s">
        <v>84</v>
      </c>
      <c r="D36" s="58">
        <f>2156.1+190.1+89.9</f>
        <v>2436.1</v>
      </c>
      <c r="E36" s="49">
        <v>2156.1</v>
      </c>
      <c r="F36" s="49">
        <v>2156.1</v>
      </c>
      <c r="G36" s="1"/>
    </row>
    <row r="37" spans="1:7" ht="39" customHeight="1" x14ac:dyDescent="0.2">
      <c r="A37" s="30">
        <v>20</v>
      </c>
      <c r="B37" s="46" t="s">
        <v>61</v>
      </c>
      <c r="C37" s="38" t="s">
        <v>66</v>
      </c>
      <c r="D37" s="58">
        <f>2529.1+221.8+104.9</f>
        <v>2855.8</v>
      </c>
      <c r="E37" s="49">
        <v>2529.1</v>
      </c>
      <c r="F37" s="49">
        <v>2529.1</v>
      </c>
    </row>
    <row r="38" spans="1:7" ht="14.25" x14ac:dyDescent="0.2">
      <c r="A38" s="30"/>
      <c r="B38" s="33" t="s">
        <v>12</v>
      </c>
      <c r="C38" s="39"/>
      <c r="D38" s="50"/>
      <c r="E38" s="50"/>
      <c r="F38" s="50"/>
    </row>
    <row r="39" spans="1:7" ht="12" x14ac:dyDescent="0.2">
      <c r="A39" s="30">
        <f>A37+1</f>
        <v>21</v>
      </c>
      <c r="B39" s="63" t="s">
        <v>25</v>
      </c>
      <c r="C39" s="39" t="s">
        <v>39</v>
      </c>
      <c r="D39" s="57">
        <v>1691.8</v>
      </c>
      <c r="E39" s="49">
        <v>1237</v>
      </c>
      <c r="F39" s="49">
        <v>1237</v>
      </c>
    </row>
    <row r="40" spans="1:7" ht="29.25" customHeight="1" x14ac:dyDescent="0.2">
      <c r="A40" s="41">
        <v>22</v>
      </c>
      <c r="B40" s="62" t="s">
        <v>158</v>
      </c>
      <c r="C40" s="39" t="s">
        <v>40</v>
      </c>
      <c r="D40" s="57">
        <v>3386.2004400000001</v>
      </c>
      <c r="E40" s="49">
        <v>0</v>
      </c>
      <c r="F40" s="49">
        <v>0</v>
      </c>
    </row>
    <row r="41" spans="1:7" ht="24" x14ac:dyDescent="0.2">
      <c r="A41" s="30">
        <v>23</v>
      </c>
      <c r="B41" s="62" t="s">
        <v>117</v>
      </c>
      <c r="C41" s="39" t="s">
        <v>53</v>
      </c>
      <c r="D41" s="57">
        <f>3720+930</f>
        <v>4650</v>
      </c>
      <c r="E41" s="49">
        <v>3720</v>
      </c>
      <c r="F41" s="49">
        <v>3720</v>
      </c>
    </row>
    <row r="42" spans="1:7" ht="12" hidden="1" customHeight="1" x14ac:dyDescent="0.2">
      <c r="A42" s="41">
        <v>26</v>
      </c>
      <c r="B42" s="62" t="s">
        <v>94</v>
      </c>
      <c r="C42" s="39" t="s">
        <v>54</v>
      </c>
      <c r="D42" s="57"/>
      <c r="E42" s="49"/>
      <c r="F42" s="49"/>
    </row>
    <row r="43" spans="1:7" ht="24" x14ac:dyDescent="0.2">
      <c r="A43" s="30">
        <v>24</v>
      </c>
      <c r="B43" s="62" t="s">
        <v>33</v>
      </c>
      <c r="C43" s="39" t="s">
        <v>55</v>
      </c>
      <c r="D43" s="57">
        <v>20</v>
      </c>
      <c r="E43" s="49">
        <v>0</v>
      </c>
      <c r="F43" s="49">
        <v>0</v>
      </c>
    </row>
    <row r="44" spans="1:7" ht="25.5" customHeight="1" x14ac:dyDescent="0.2">
      <c r="A44" s="41">
        <v>25</v>
      </c>
      <c r="B44" s="62" t="s">
        <v>86</v>
      </c>
      <c r="C44" s="39" t="s">
        <v>85</v>
      </c>
      <c r="D44" s="57">
        <v>0</v>
      </c>
      <c r="E44" s="49">
        <v>16351</v>
      </c>
      <c r="F44" s="49">
        <v>0</v>
      </c>
    </row>
    <row r="45" spans="1:7" ht="25.5" customHeight="1" x14ac:dyDescent="0.2">
      <c r="A45" s="30">
        <v>26</v>
      </c>
      <c r="B45" s="62" t="s">
        <v>122</v>
      </c>
      <c r="C45" s="39" t="s">
        <v>121</v>
      </c>
      <c r="D45" s="57">
        <f>3060.6-1567.2</f>
        <v>1493.3999999999999</v>
      </c>
      <c r="E45" s="58">
        <f>3187.1-1590.4</f>
        <v>1596.6999999999998</v>
      </c>
      <c r="F45" s="58">
        <f>924.3+627.8</f>
        <v>1552.1</v>
      </c>
    </row>
    <row r="46" spans="1:7" ht="25.5" customHeight="1" x14ac:dyDescent="0.2">
      <c r="A46" s="41">
        <v>27</v>
      </c>
      <c r="B46" s="62" t="s">
        <v>57</v>
      </c>
      <c r="C46" s="39" t="s">
        <v>56</v>
      </c>
      <c r="D46" s="57">
        <v>112.3</v>
      </c>
      <c r="E46" s="49">
        <v>112.3</v>
      </c>
      <c r="F46" s="49">
        <v>112.3</v>
      </c>
    </row>
    <row r="47" spans="1:7" ht="24" x14ac:dyDescent="0.2">
      <c r="A47" s="30">
        <v>28</v>
      </c>
      <c r="B47" s="62" t="s">
        <v>123</v>
      </c>
      <c r="C47" s="39" t="s">
        <v>71</v>
      </c>
      <c r="D47" s="57">
        <v>4264.1000000000004</v>
      </c>
      <c r="E47" s="49">
        <v>0</v>
      </c>
      <c r="F47" s="49">
        <v>0</v>
      </c>
    </row>
    <row r="48" spans="1:7" ht="24" x14ac:dyDescent="0.2">
      <c r="A48" s="41">
        <v>29</v>
      </c>
      <c r="B48" s="62" t="s">
        <v>59</v>
      </c>
      <c r="C48" s="39" t="s">
        <v>58</v>
      </c>
      <c r="D48" s="57">
        <f>26573.3+16035.6</f>
        <v>42608.9</v>
      </c>
      <c r="E48" s="58">
        <v>0</v>
      </c>
      <c r="F48" s="58">
        <v>0</v>
      </c>
    </row>
    <row r="49" spans="1:6" ht="24" x14ac:dyDescent="0.2">
      <c r="A49" s="30">
        <v>30</v>
      </c>
      <c r="B49" s="62" t="s">
        <v>127</v>
      </c>
      <c r="C49" s="39" t="s">
        <v>126</v>
      </c>
      <c r="D49" s="57">
        <v>97114.3</v>
      </c>
      <c r="E49" s="49">
        <v>0</v>
      </c>
      <c r="F49" s="49">
        <v>0</v>
      </c>
    </row>
    <row r="50" spans="1:6" ht="36" x14ac:dyDescent="0.2">
      <c r="A50" s="41">
        <v>31</v>
      </c>
      <c r="B50" s="62" t="s">
        <v>152</v>
      </c>
      <c r="C50" s="39" t="s">
        <v>151</v>
      </c>
      <c r="D50" s="57">
        <v>735.82052999999996</v>
      </c>
      <c r="E50" s="49">
        <v>0</v>
      </c>
      <c r="F50" s="49">
        <v>0</v>
      </c>
    </row>
    <row r="51" spans="1:6" ht="25.5" customHeight="1" x14ac:dyDescent="0.2">
      <c r="A51" s="30">
        <v>32</v>
      </c>
      <c r="B51" s="62" t="s">
        <v>154</v>
      </c>
      <c r="C51" s="39" t="s">
        <v>153</v>
      </c>
      <c r="D51" s="57">
        <v>4024.06</v>
      </c>
      <c r="E51" s="49">
        <v>0</v>
      </c>
      <c r="F51" s="49">
        <v>0</v>
      </c>
    </row>
    <row r="52" spans="1:6" ht="25.5" customHeight="1" x14ac:dyDescent="0.2">
      <c r="A52" s="41">
        <v>33</v>
      </c>
      <c r="B52" s="62" t="s">
        <v>82</v>
      </c>
      <c r="C52" s="39" t="s">
        <v>64</v>
      </c>
      <c r="D52" s="60">
        <f>(781488.8+277222.9)+(542225.8-139863.12231)+(-1100.8+1100.8)+(1204006.67468-9946.6381)</f>
        <v>2655134.4142700001</v>
      </c>
      <c r="E52" s="61">
        <f>(838289+297372)+(416487.7+481445.31939+0.002)+(-10415.77452-29361.9)+(-1225414.8-6206.96338)</f>
        <v>762194.58348999987</v>
      </c>
      <c r="F52" s="61">
        <f>(848694.1+301063)+(-848694.1-301063.00655)</f>
        <v>-6.5499998163431883E-3</v>
      </c>
    </row>
    <row r="53" spans="1:6" ht="24" x14ac:dyDescent="0.2">
      <c r="A53" s="30">
        <v>34</v>
      </c>
      <c r="B53" s="62" t="s">
        <v>34</v>
      </c>
      <c r="C53" s="39" t="s">
        <v>72</v>
      </c>
      <c r="D53" s="60">
        <v>6170.9040000000005</v>
      </c>
      <c r="E53" s="61">
        <v>3150.9211500000001</v>
      </c>
      <c r="F53" s="61">
        <v>3234.8285900000001</v>
      </c>
    </row>
    <row r="54" spans="1:6" ht="12.75" customHeight="1" x14ac:dyDescent="0.2">
      <c r="A54" s="41">
        <v>35</v>
      </c>
      <c r="B54" s="62" t="s">
        <v>95</v>
      </c>
      <c r="C54" s="39" t="s">
        <v>80</v>
      </c>
      <c r="D54" s="60">
        <v>958.5</v>
      </c>
      <c r="E54" s="61">
        <v>0</v>
      </c>
      <c r="F54" s="61">
        <v>0</v>
      </c>
    </row>
    <row r="55" spans="1:6" ht="24" x14ac:dyDescent="0.2">
      <c r="A55" s="30">
        <v>36</v>
      </c>
      <c r="B55" s="62" t="s">
        <v>70</v>
      </c>
      <c r="C55" s="39" t="s">
        <v>69</v>
      </c>
      <c r="D55" s="60">
        <f>32183.6+0.0417</f>
        <v>32183.6417</v>
      </c>
      <c r="E55" s="61">
        <f>32837.1+1568.32957</f>
        <v>34405.42957</v>
      </c>
      <c r="F55" s="61">
        <f>1641.8+37046.19365</f>
        <v>38687.993650000004</v>
      </c>
    </row>
    <row r="56" spans="1:6" ht="48" x14ac:dyDescent="0.2">
      <c r="A56" s="41">
        <v>37</v>
      </c>
      <c r="B56" s="62" t="s">
        <v>142</v>
      </c>
      <c r="C56" s="39" t="s">
        <v>141</v>
      </c>
      <c r="D56" s="60">
        <v>200</v>
      </c>
      <c r="E56" s="61">
        <v>0</v>
      </c>
      <c r="F56" s="23">
        <v>0</v>
      </c>
    </row>
    <row r="57" spans="1:6" ht="24" x14ac:dyDescent="0.2">
      <c r="A57" s="30">
        <v>38</v>
      </c>
      <c r="B57" s="62" t="s">
        <v>119</v>
      </c>
      <c r="C57" s="39" t="s">
        <v>118</v>
      </c>
      <c r="D57" s="60">
        <v>0</v>
      </c>
      <c r="E57" s="23">
        <v>0</v>
      </c>
      <c r="F57" s="61">
        <f>1193.4+17905.7</f>
        <v>19099.100000000002</v>
      </c>
    </row>
    <row r="58" spans="1:6" ht="36" x14ac:dyDescent="0.2">
      <c r="A58" s="41">
        <v>39</v>
      </c>
      <c r="B58" s="62" t="s">
        <v>138</v>
      </c>
      <c r="C58" s="39" t="s">
        <v>137</v>
      </c>
      <c r="D58" s="60">
        <v>1202.7</v>
      </c>
      <c r="E58" s="23">
        <v>0</v>
      </c>
      <c r="F58" s="23">
        <v>0</v>
      </c>
    </row>
    <row r="59" spans="1:6" ht="36" x14ac:dyDescent="0.2">
      <c r="A59" s="30">
        <v>40</v>
      </c>
      <c r="B59" s="62" t="s">
        <v>144</v>
      </c>
      <c r="C59" s="39" t="s">
        <v>143</v>
      </c>
      <c r="D59" s="60">
        <v>130</v>
      </c>
      <c r="E59" s="23">
        <v>0</v>
      </c>
      <c r="F59" s="23">
        <v>0</v>
      </c>
    </row>
    <row r="60" spans="1:6" ht="12.75" customHeight="1" x14ac:dyDescent="0.2">
      <c r="A60" s="41">
        <v>41</v>
      </c>
      <c r="B60" s="62" t="s">
        <v>97</v>
      </c>
      <c r="C60" s="39" t="s">
        <v>96</v>
      </c>
      <c r="D60" s="60">
        <v>2893.5</v>
      </c>
      <c r="E60" s="23">
        <v>0</v>
      </c>
      <c r="F60" s="23">
        <v>0</v>
      </c>
    </row>
    <row r="61" spans="1:6" ht="24" x14ac:dyDescent="0.2">
      <c r="A61" s="30">
        <v>42</v>
      </c>
      <c r="B61" s="62" t="s">
        <v>145</v>
      </c>
      <c r="C61" s="39" t="s">
        <v>98</v>
      </c>
      <c r="D61" s="60">
        <v>493.99229000000003</v>
      </c>
      <c r="E61" s="23">
        <v>0</v>
      </c>
      <c r="F61" s="23">
        <v>0</v>
      </c>
    </row>
    <row r="62" spans="1:6" ht="24" hidden="1" customHeight="1" x14ac:dyDescent="0.2">
      <c r="A62" s="41">
        <v>46</v>
      </c>
      <c r="B62" s="62" t="s">
        <v>103</v>
      </c>
      <c r="C62" s="39" t="s">
        <v>102</v>
      </c>
      <c r="D62" s="60"/>
      <c r="E62" s="23"/>
      <c r="F62" s="23"/>
    </row>
    <row r="63" spans="1:6" ht="24" x14ac:dyDescent="0.2">
      <c r="A63" s="30">
        <v>43</v>
      </c>
      <c r="B63" s="62" t="s">
        <v>105</v>
      </c>
      <c r="C63" s="39" t="s">
        <v>104</v>
      </c>
      <c r="D63" s="60">
        <v>75800</v>
      </c>
      <c r="E63" s="61">
        <v>0</v>
      </c>
      <c r="F63" s="23">
        <v>0</v>
      </c>
    </row>
    <row r="64" spans="1:6" ht="24" x14ac:dyDescent="0.2">
      <c r="A64" s="41">
        <v>44</v>
      </c>
      <c r="B64" s="62" t="s">
        <v>120</v>
      </c>
      <c r="C64" s="39" t="s">
        <v>106</v>
      </c>
      <c r="D64" s="60">
        <v>2725</v>
      </c>
      <c r="E64" s="23">
        <v>2725</v>
      </c>
      <c r="F64" s="23">
        <v>2725</v>
      </c>
    </row>
    <row r="65" spans="1:6" ht="48" x14ac:dyDescent="0.2">
      <c r="A65" s="30">
        <v>45</v>
      </c>
      <c r="B65" s="62" t="s">
        <v>87</v>
      </c>
      <c r="C65" s="39" t="s">
        <v>81</v>
      </c>
      <c r="D65" s="60">
        <f>54143+611.8</f>
        <v>54754.8</v>
      </c>
      <c r="E65" s="61">
        <f>52613.6+305.9</f>
        <v>52919.5</v>
      </c>
      <c r="F65" s="61">
        <f>15294.6+38542.5</f>
        <v>53837.1</v>
      </c>
    </row>
    <row r="66" spans="1:6" ht="24" hidden="1" x14ac:dyDescent="0.2">
      <c r="A66" s="41">
        <v>35</v>
      </c>
      <c r="B66" s="62" t="s">
        <v>100</v>
      </c>
      <c r="C66" s="39" t="s">
        <v>99</v>
      </c>
      <c r="D66" s="60"/>
      <c r="E66" s="23"/>
      <c r="F66" s="23"/>
    </row>
    <row r="67" spans="1:6" ht="24" x14ac:dyDescent="0.2">
      <c r="A67" s="30">
        <v>46</v>
      </c>
      <c r="B67" s="62" t="s">
        <v>123</v>
      </c>
      <c r="C67" s="39" t="s">
        <v>128</v>
      </c>
      <c r="D67" s="60">
        <v>108.5</v>
      </c>
      <c r="E67" s="61">
        <v>108.5</v>
      </c>
      <c r="F67" s="61">
        <v>108.5</v>
      </c>
    </row>
    <row r="68" spans="1:6" ht="24.75" customHeight="1" x14ac:dyDescent="0.2">
      <c r="A68" s="41">
        <v>47</v>
      </c>
      <c r="B68" s="77" t="s">
        <v>162</v>
      </c>
      <c r="C68" s="39" t="s">
        <v>161</v>
      </c>
      <c r="D68" s="60">
        <v>0</v>
      </c>
      <c r="E68" s="72">
        <v>50000</v>
      </c>
      <c r="F68" s="23">
        <v>0</v>
      </c>
    </row>
    <row r="69" spans="1:6" ht="23.25" customHeight="1" x14ac:dyDescent="0.2">
      <c r="A69" s="30">
        <v>48</v>
      </c>
      <c r="B69" s="62" t="s">
        <v>37</v>
      </c>
      <c r="C69" s="39" t="s">
        <v>78</v>
      </c>
      <c r="D69" s="60">
        <v>200</v>
      </c>
      <c r="E69" s="23">
        <v>0</v>
      </c>
      <c r="F69" s="23">
        <v>0</v>
      </c>
    </row>
    <row r="70" spans="1:6" ht="60" x14ac:dyDescent="0.2">
      <c r="A70" s="41">
        <v>49</v>
      </c>
      <c r="B70" s="62" t="s">
        <v>35</v>
      </c>
      <c r="C70" s="39" t="s">
        <v>79</v>
      </c>
      <c r="D70" s="60">
        <v>15612.6</v>
      </c>
      <c r="E70" s="23">
        <v>0</v>
      </c>
      <c r="F70" s="23">
        <v>0</v>
      </c>
    </row>
    <row r="71" spans="1:6" ht="24" x14ac:dyDescent="0.2">
      <c r="A71" s="30">
        <v>50</v>
      </c>
      <c r="B71" s="62" t="s">
        <v>140</v>
      </c>
      <c r="C71" s="39" t="s">
        <v>139</v>
      </c>
      <c r="D71" s="60">
        <v>2800</v>
      </c>
      <c r="E71" s="23">
        <v>0</v>
      </c>
      <c r="F71" s="23">
        <v>0</v>
      </c>
    </row>
    <row r="72" spans="1:6" ht="36" x14ac:dyDescent="0.2">
      <c r="A72" s="41">
        <v>51</v>
      </c>
      <c r="B72" s="54" t="s">
        <v>135</v>
      </c>
      <c r="C72" s="39" t="s">
        <v>134</v>
      </c>
      <c r="D72" s="60">
        <v>1165.9000000000001</v>
      </c>
      <c r="E72" s="23">
        <v>0</v>
      </c>
      <c r="F72" s="23">
        <v>0</v>
      </c>
    </row>
    <row r="73" spans="1:6" ht="24" x14ac:dyDescent="0.2">
      <c r="A73" s="30">
        <v>52</v>
      </c>
      <c r="B73" s="54" t="s">
        <v>36</v>
      </c>
      <c r="C73" s="39" t="s">
        <v>83</v>
      </c>
      <c r="D73" s="60">
        <v>130.5</v>
      </c>
      <c r="E73" s="23">
        <v>0</v>
      </c>
      <c r="F73" s="23">
        <v>0</v>
      </c>
    </row>
    <row r="74" spans="1:6" ht="48" x14ac:dyDescent="0.2">
      <c r="A74" s="41">
        <v>53</v>
      </c>
      <c r="B74" s="54" t="s">
        <v>146</v>
      </c>
      <c r="C74" s="39" t="s">
        <v>101</v>
      </c>
      <c r="D74" s="60">
        <v>282223.14484999998</v>
      </c>
      <c r="E74" s="61">
        <v>846340.85320999997</v>
      </c>
      <c r="F74" s="23">
        <v>0</v>
      </c>
    </row>
    <row r="75" spans="1:6" ht="24" x14ac:dyDescent="0.2">
      <c r="A75" s="30">
        <v>54</v>
      </c>
      <c r="B75" s="54" t="s">
        <v>116</v>
      </c>
      <c r="C75" s="39" t="s">
        <v>115</v>
      </c>
      <c r="D75" s="60">
        <v>500</v>
      </c>
      <c r="E75" s="23">
        <v>500</v>
      </c>
      <c r="F75" s="23">
        <v>500</v>
      </c>
    </row>
    <row r="76" spans="1:6" ht="14.25" x14ac:dyDescent="0.2">
      <c r="A76" s="30"/>
      <c r="B76" s="31" t="s">
        <v>22</v>
      </c>
      <c r="C76" s="39"/>
      <c r="D76" s="60"/>
      <c r="E76" s="23"/>
      <c r="F76" s="23"/>
    </row>
    <row r="77" spans="1:6" ht="24" x14ac:dyDescent="0.2">
      <c r="A77" s="30">
        <v>55</v>
      </c>
      <c r="B77" s="62" t="s">
        <v>73</v>
      </c>
      <c r="C77" s="39" t="s">
        <v>74</v>
      </c>
      <c r="D77" s="60">
        <f>49496.8-1265.5</f>
        <v>48231.3</v>
      </c>
      <c r="E77" s="61">
        <f>49496.8-1265.5</f>
        <v>48231.3</v>
      </c>
      <c r="F77" s="61">
        <v>48231.3</v>
      </c>
    </row>
    <row r="78" spans="1:6" ht="24" x14ac:dyDescent="0.2">
      <c r="A78" s="30">
        <v>56</v>
      </c>
      <c r="B78" s="62" t="s">
        <v>130</v>
      </c>
      <c r="C78" s="39" t="s">
        <v>54</v>
      </c>
      <c r="D78" s="60">
        <v>446</v>
      </c>
      <c r="E78" s="61">
        <v>446</v>
      </c>
      <c r="F78" s="61">
        <v>446</v>
      </c>
    </row>
    <row r="79" spans="1:6" ht="24" x14ac:dyDescent="0.2">
      <c r="A79" s="30">
        <v>57</v>
      </c>
      <c r="B79" s="62" t="s">
        <v>131</v>
      </c>
      <c r="C79" s="39" t="s">
        <v>77</v>
      </c>
      <c r="D79" s="60">
        <f>1093.2+2550.7</f>
        <v>3643.8999999999996</v>
      </c>
      <c r="E79" s="23">
        <v>0</v>
      </c>
      <c r="F79" s="23">
        <v>0</v>
      </c>
    </row>
    <row r="80" spans="1:6" ht="24" x14ac:dyDescent="0.2">
      <c r="A80" s="30">
        <v>58</v>
      </c>
      <c r="B80" s="62" t="s">
        <v>136</v>
      </c>
      <c r="C80" s="39" t="s">
        <v>40</v>
      </c>
      <c r="D80" s="60">
        <v>210.73</v>
      </c>
      <c r="E80" s="61">
        <v>0</v>
      </c>
      <c r="F80" s="61">
        <v>0</v>
      </c>
    </row>
    <row r="81" spans="1:6" ht="12.75" customHeight="1" x14ac:dyDescent="0.2">
      <c r="A81" s="30">
        <v>59</v>
      </c>
      <c r="B81" s="62" t="s">
        <v>148</v>
      </c>
      <c r="C81" s="39" t="s">
        <v>147</v>
      </c>
      <c r="D81" s="60">
        <v>2510.8000000000002</v>
      </c>
      <c r="E81" s="61">
        <v>0</v>
      </c>
      <c r="F81" s="61">
        <v>0</v>
      </c>
    </row>
    <row r="82" spans="1:6" ht="48" x14ac:dyDescent="0.2">
      <c r="A82" s="30">
        <v>60</v>
      </c>
      <c r="B82" s="62" t="s">
        <v>157</v>
      </c>
      <c r="C82" s="39" t="s">
        <v>156</v>
      </c>
      <c r="D82" s="60">
        <f>52207.3+16085.6</f>
        <v>68292.900000000009</v>
      </c>
      <c r="E82" s="61">
        <v>0</v>
      </c>
      <c r="F82" s="61">
        <v>0</v>
      </c>
    </row>
    <row r="83" spans="1:6" ht="24" x14ac:dyDescent="0.2">
      <c r="A83" s="30">
        <v>61</v>
      </c>
      <c r="B83" s="62" t="s">
        <v>155</v>
      </c>
      <c r="C83" s="39" t="s">
        <v>102</v>
      </c>
      <c r="D83" s="60">
        <v>2955.9</v>
      </c>
      <c r="E83" s="61">
        <v>0</v>
      </c>
      <c r="F83" s="61">
        <v>0</v>
      </c>
    </row>
    <row r="84" spans="1:6" ht="24" x14ac:dyDescent="0.2">
      <c r="A84" s="30">
        <v>62</v>
      </c>
      <c r="B84" s="62" t="s">
        <v>150</v>
      </c>
      <c r="C84" s="39" t="s">
        <v>149</v>
      </c>
      <c r="D84" s="60">
        <v>15933.1</v>
      </c>
      <c r="E84" s="61">
        <v>0</v>
      </c>
      <c r="F84" s="61">
        <v>0</v>
      </c>
    </row>
    <row r="85" spans="1:6" ht="36" x14ac:dyDescent="0.2">
      <c r="A85" s="30">
        <v>63</v>
      </c>
      <c r="B85" s="68" t="s">
        <v>160</v>
      </c>
      <c r="C85" s="39" t="s">
        <v>159</v>
      </c>
      <c r="D85" s="71">
        <v>834.9</v>
      </c>
      <c r="E85" s="72">
        <v>0</v>
      </c>
      <c r="F85" s="72">
        <v>0</v>
      </c>
    </row>
    <row r="86" spans="1:6" ht="24" x14ac:dyDescent="0.2">
      <c r="A86" s="30">
        <v>64</v>
      </c>
      <c r="B86" s="62" t="s">
        <v>132</v>
      </c>
      <c r="C86" s="39" t="s">
        <v>133</v>
      </c>
      <c r="D86" s="60">
        <v>3356.1</v>
      </c>
      <c r="E86" s="23">
        <v>0</v>
      </c>
      <c r="F86" s="23">
        <v>0</v>
      </c>
    </row>
    <row r="87" spans="1:6" x14ac:dyDescent="0.2">
      <c r="A87" s="30"/>
      <c r="B87" s="34" t="s">
        <v>8</v>
      </c>
      <c r="C87" s="9"/>
      <c r="D87" s="24">
        <f>SUM(D16:D86)</f>
        <v>4459069.9024200011</v>
      </c>
      <c r="E87" s="24">
        <f>SUM(E16:E86)</f>
        <v>2770234.4874199997</v>
      </c>
      <c r="F87" s="24">
        <f>SUM(F16:F86)</f>
        <v>1091303.01569</v>
      </c>
    </row>
    <row r="88" spans="1:6" x14ac:dyDescent="0.2">
      <c r="A88" s="2"/>
      <c r="B88" s="2"/>
      <c r="C88" s="40"/>
      <c r="D88" s="1"/>
    </row>
    <row r="89" spans="1:6" x14ac:dyDescent="0.2">
      <c r="A89" s="2"/>
      <c r="B89" s="17"/>
      <c r="C89" s="40"/>
      <c r="D89" s="10">
        <v>2022</v>
      </c>
      <c r="E89" s="10">
        <v>2023</v>
      </c>
      <c r="F89" s="10">
        <v>2024</v>
      </c>
    </row>
    <row r="90" spans="1:6" x14ac:dyDescent="0.2">
      <c r="A90" s="2"/>
      <c r="B90" s="18" t="s">
        <v>9</v>
      </c>
      <c r="C90" s="40"/>
      <c r="D90" s="26">
        <f>SUM(D16:D37)</f>
        <v>1017165.29434</v>
      </c>
      <c r="E90" s="26">
        <f>SUM(E16:E37)</f>
        <v>946195.39999999991</v>
      </c>
      <c r="F90" s="26">
        <f>SUM(F16:F37)</f>
        <v>917811.79999999993</v>
      </c>
    </row>
    <row r="91" spans="1:6" x14ac:dyDescent="0.2">
      <c r="A91" s="2"/>
      <c r="B91" s="18" t="s">
        <v>10</v>
      </c>
      <c r="C91" s="40"/>
      <c r="D91" s="26">
        <f>SUM(D39:D75)</f>
        <v>3295488.9780799998</v>
      </c>
      <c r="E91" s="26">
        <f>SUM(E39:E75)</f>
        <v>1775361.7874199999</v>
      </c>
      <c r="F91" s="26">
        <f>SUM(F39:F75)</f>
        <v>124813.9156900002</v>
      </c>
    </row>
    <row r="92" spans="1:6" x14ac:dyDescent="0.2">
      <c r="A92" s="2"/>
      <c r="B92" s="18" t="s">
        <v>11</v>
      </c>
      <c r="C92" s="40"/>
      <c r="D92" s="26">
        <f>SUM(D77:D86)</f>
        <v>146415.63</v>
      </c>
      <c r="E92" s="26">
        <f>SUM(E77:E86)</f>
        <v>48677.3</v>
      </c>
      <c r="F92" s="26">
        <f>SUM(F77:F86)</f>
        <v>48677.3</v>
      </c>
    </row>
    <row r="93" spans="1:6" x14ac:dyDescent="0.2">
      <c r="A93" s="2"/>
      <c r="B93" s="25"/>
      <c r="C93" s="40"/>
      <c r="D93" s="27"/>
      <c r="E93" s="27"/>
      <c r="F93" s="27"/>
    </row>
    <row r="94" spans="1:6" x14ac:dyDescent="0.2">
      <c r="A94" s="2"/>
      <c r="B94" s="19"/>
      <c r="C94" s="40"/>
      <c r="D94" s="73">
        <f>SUM(D90:D92)</f>
        <v>4459069.9024200002</v>
      </c>
      <c r="E94" s="74">
        <f>SUM(E90:E92)</f>
        <v>2770234.4874199997</v>
      </c>
      <c r="F94" s="74">
        <f>SUM(F90:F92)</f>
        <v>1091303.01569</v>
      </c>
    </row>
    <row r="95" spans="1:6" x14ac:dyDescent="0.2">
      <c r="A95" s="2"/>
      <c r="B95" s="19" t="s">
        <v>18</v>
      </c>
      <c r="C95" s="40"/>
      <c r="D95" s="73">
        <f>457895.6+34651.2+16823.3+14057.5</f>
        <v>523427.6</v>
      </c>
      <c r="E95" s="74">
        <v>367246.2</v>
      </c>
      <c r="F95" s="74">
        <v>366316.5</v>
      </c>
    </row>
    <row r="96" spans="1:6" x14ac:dyDescent="0.2">
      <c r="A96" s="2"/>
      <c r="B96" s="2"/>
      <c r="C96" s="40"/>
      <c r="D96" s="75"/>
      <c r="E96" s="74"/>
      <c r="F96" s="74"/>
    </row>
    <row r="97" spans="1:6" x14ac:dyDescent="0.2">
      <c r="A97" s="2"/>
      <c r="B97" s="32" t="s">
        <v>23</v>
      </c>
      <c r="C97" s="40"/>
      <c r="D97" s="74">
        <f>D94+D95+D96</f>
        <v>4982497.5024199998</v>
      </c>
      <c r="E97" s="74">
        <f>E94+E95+E96</f>
        <v>3137480.6874199999</v>
      </c>
      <c r="F97" s="74">
        <f>F94+F95+F96</f>
        <v>1457619.51569</v>
      </c>
    </row>
    <row r="98" spans="1:6" x14ac:dyDescent="0.2">
      <c r="B98" s="19" t="s">
        <v>21</v>
      </c>
      <c r="D98" s="74">
        <v>826609.6</v>
      </c>
      <c r="E98" s="74">
        <v>749222.6</v>
      </c>
      <c r="F98" s="74">
        <v>777424.2</v>
      </c>
    </row>
    <row r="99" spans="1:6" x14ac:dyDescent="0.2">
      <c r="B99" s="19">
        <v>207</v>
      </c>
      <c r="D99" s="74">
        <f>71909.8+75800-75800+17833.9-89743.7+15</f>
        <v>14.999999999985448</v>
      </c>
      <c r="E99" s="74">
        <v>0</v>
      </c>
      <c r="F99" s="74">
        <v>0</v>
      </c>
    </row>
    <row r="100" spans="1:6" x14ac:dyDescent="0.2">
      <c r="B100" s="19">
        <v>218</v>
      </c>
      <c r="D100" s="74">
        <v>76.900000000000006</v>
      </c>
      <c r="E100" s="74">
        <v>0</v>
      </c>
      <c r="F100" s="74">
        <v>0</v>
      </c>
    </row>
    <row r="101" spans="1:6" x14ac:dyDescent="0.2">
      <c r="B101" s="19" t="s">
        <v>38</v>
      </c>
      <c r="D101" s="74">
        <f>618.2+21</f>
        <v>639.20000000000005</v>
      </c>
      <c r="E101" s="74">
        <v>1212.732</v>
      </c>
      <c r="F101" s="74">
        <v>0</v>
      </c>
    </row>
    <row r="102" spans="1:6" x14ac:dyDescent="0.2">
      <c r="B102" s="19" t="s">
        <v>24</v>
      </c>
      <c r="D102" s="74">
        <f>-9008</f>
        <v>-9008</v>
      </c>
      <c r="E102" s="74">
        <v>0</v>
      </c>
      <c r="F102" s="74">
        <v>0</v>
      </c>
    </row>
    <row r="103" spans="1:6" x14ac:dyDescent="0.2">
      <c r="D103" s="74">
        <f>D97+D98+D99+D100+D101+D102</f>
        <v>5800830.20242</v>
      </c>
      <c r="E103" s="74">
        <f>E97+E98+E99+E100+E101+E102</f>
        <v>3887916.0194199998</v>
      </c>
      <c r="F103" s="74">
        <f>F97+F98+F99+F100+F101+F102</f>
        <v>2235043.71569</v>
      </c>
    </row>
    <row r="104" spans="1:6" x14ac:dyDescent="0.2">
      <c r="D104" s="76">
        <v>5800830.2000000002</v>
      </c>
      <c r="E104" s="76">
        <v>3887916</v>
      </c>
      <c r="F104" s="74">
        <v>2235043.7000000002</v>
      </c>
    </row>
    <row r="105" spans="1:6" x14ac:dyDescent="0.2">
      <c r="D105" s="74">
        <f>D103-D104</f>
        <v>2.4199998006224632E-3</v>
      </c>
      <c r="E105" s="74">
        <f>E103-E104</f>
        <v>1.9419999793171883E-2</v>
      </c>
      <c r="F105" s="74">
        <f>F103-F104</f>
        <v>1.5689999796450138E-2</v>
      </c>
    </row>
  </sheetData>
  <autoFilter ref="C15:C87"/>
  <mergeCells count="3">
    <mergeCell ref="E5:F5"/>
    <mergeCell ref="A10:F10"/>
    <mergeCell ref="E1:F1"/>
  </mergeCells>
  <phoneticPr fontId="0" type="noConversion"/>
  <pageMargins left="0.27559055118110237" right="0.15748031496062992" top="0.46" bottom="0.21" header="0.59055118110236227" footer="0"/>
  <pageSetup paperSize="9" scale="80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K9"/>
  <sheetViews>
    <sheetView workbookViewId="0">
      <selection activeCell="E9" sqref="E9"/>
    </sheetView>
  </sheetViews>
  <sheetFormatPr defaultRowHeight="12.75" x14ac:dyDescent="0.2"/>
  <cols>
    <col min="2" max="2" width="49" customWidth="1"/>
  </cols>
  <sheetData>
    <row r="5" spans="1:11" x14ac:dyDescent="0.2">
      <c r="A5" s="87" t="s">
        <v>4</v>
      </c>
      <c r="B5" s="87" t="s">
        <v>6</v>
      </c>
      <c r="C5" s="81" t="s">
        <v>5</v>
      </c>
      <c r="D5" s="82"/>
      <c r="E5" s="82"/>
      <c r="F5" s="82"/>
      <c r="G5" s="82"/>
      <c r="H5" s="82"/>
      <c r="I5" s="82"/>
      <c r="J5" s="82"/>
      <c r="K5" s="83"/>
    </row>
    <row r="6" spans="1:11" x14ac:dyDescent="0.2">
      <c r="A6" s="88"/>
      <c r="B6" s="88"/>
      <c r="C6" s="84"/>
      <c r="D6" s="85"/>
      <c r="E6" s="85"/>
      <c r="F6" s="85"/>
      <c r="G6" s="85"/>
      <c r="H6" s="85"/>
      <c r="I6" s="85"/>
      <c r="J6" s="85"/>
      <c r="K6" s="86"/>
    </row>
    <row r="7" spans="1:11" x14ac:dyDescent="0.2">
      <c r="A7" s="89"/>
      <c r="B7" s="89"/>
      <c r="C7" s="80" t="s">
        <v>1</v>
      </c>
      <c r="D7" s="80"/>
      <c r="E7" s="80"/>
      <c r="F7" s="80" t="s">
        <v>13</v>
      </c>
      <c r="G7" s="80"/>
      <c r="H7" s="80"/>
      <c r="I7" s="80" t="s">
        <v>14</v>
      </c>
      <c r="J7" s="80"/>
      <c r="K7" s="80"/>
    </row>
    <row r="8" spans="1:11" x14ac:dyDescent="0.2">
      <c r="A8" s="5">
        <v>1</v>
      </c>
      <c r="B8" s="4">
        <v>2</v>
      </c>
      <c r="C8" s="5" t="s">
        <v>15</v>
      </c>
      <c r="D8" s="5" t="s">
        <v>16</v>
      </c>
      <c r="E8" s="5" t="s">
        <v>17</v>
      </c>
      <c r="F8" s="5" t="s">
        <v>15</v>
      </c>
      <c r="G8" s="5" t="s">
        <v>16</v>
      </c>
      <c r="H8" s="5" t="s">
        <v>17</v>
      </c>
      <c r="I8" s="5" t="s">
        <v>15</v>
      </c>
      <c r="J8" s="5" t="s">
        <v>16</v>
      </c>
      <c r="K8" s="5" t="s">
        <v>17</v>
      </c>
    </row>
    <row r="9" spans="1:11" ht="81" customHeight="1" x14ac:dyDescent="0.2">
      <c r="A9" s="7"/>
      <c r="B9" s="8" t="s">
        <v>0</v>
      </c>
      <c r="C9" s="11">
        <v>4360.5</v>
      </c>
      <c r="D9" s="11">
        <v>20712.400000000001</v>
      </c>
      <c r="E9" s="11">
        <f>D9-C9</f>
        <v>16351.900000000001</v>
      </c>
      <c r="F9" s="11">
        <v>19458.8</v>
      </c>
      <c r="G9" s="11">
        <v>20603.400000000001</v>
      </c>
      <c r="H9" s="11">
        <f>G9-F9</f>
        <v>1144.6000000000022</v>
      </c>
      <c r="I9" s="12">
        <v>18028</v>
      </c>
      <c r="J9" s="12">
        <v>22835.4</v>
      </c>
      <c r="K9" s="12">
        <f>J9-I9</f>
        <v>4807.4000000000015</v>
      </c>
    </row>
  </sheetData>
  <mergeCells count="6">
    <mergeCell ref="I7:K7"/>
    <mergeCell ref="C5:K6"/>
    <mergeCell ref="A5:A7"/>
    <mergeCell ref="B5:B7"/>
    <mergeCell ref="C7:E7"/>
    <mergeCell ref="F7:H7"/>
  </mergeCells>
  <phoneticPr fontId="7" type="noConversion"/>
  <pageMargins left="0.75" right="0.75" top="1" bottom="1" header="0.5" footer="0.5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gorfo1</cp:lastModifiedBy>
  <cp:lastPrinted>2022-12-05T11:45:21Z</cp:lastPrinted>
  <dcterms:created xsi:type="dcterms:W3CDTF">2005-11-30T09:33:36Z</dcterms:created>
  <dcterms:modified xsi:type="dcterms:W3CDTF">2022-12-14T03:56:28Z</dcterms:modified>
</cp:coreProperties>
</file>