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8.09.2023 № 316\"/>
    </mc:Choice>
  </mc:AlternateContent>
  <bookViews>
    <workbookView xWindow="0" yWindow="90" windowWidth="15195" windowHeight="8700"/>
  </bookViews>
  <sheets>
    <sheet name="Лист1" sheetId="1" r:id="rId1"/>
    <sheet name="Лист2" sheetId="2" r:id="rId2"/>
  </sheets>
  <definedNames>
    <definedName name="_xlnm._FilterDatabase" localSheetId="0" hidden="1">Лист1!$C$15:$C$91</definedName>
    <definedName name="_xlnm.Print_Area" localSheetId="0">Лист1!$A$1:$F$91</definedName>
  </definedNames>
  <calcPr calcId="162913"/>
</workbook>
</file>

<file path=xl/calcChain.xml><?xml version="1.0" encoding="utf-8"?>
<calcChain xmlns="http://schemas.openxmlformats.org/spreadsheetml/2006/main">
  <c r="D29" i="1" l="1"/>
  <c r="D18" i="1"/>
  <c r="D24" i="1"/>
  <c r="D19" i="1" l="1"/>
  <c r="D20" i="1"/>
  <c r="D96" i="1" l="1"/>
  <c r="D27" i="1" l="1"/>
  <c r="D30" i="1"/>
  <c r="D100" i="1" l="1"/>
  <c r="D28" i="1"/>
  <c r="D36" i="1"/>
  <c r="D37" i="1"/>
  <c r="D26" i="1"/>
  <c r="D32" i="1"/>
  <c r="D31" i="1"/>
  <c r="D16" i="1"/>
  <c r="D35" i="1"/>
  <c r="D52" i="1" l="1"/>
  <c r="D106" i="1" l="1"/>
  <c r="E65" i="1" l="1"/>
  <c r="D103" i="1" l="1"/>
  <c r="D41" i="1"/>
  <c r="F55" i="1"/>
  <c r="E55" i="1"/>
  <c r="D55" i="1"/>
  <c r="F45" i="1"/>
  <c r="E45" i="1"/>
  <c r="D45" i="1"/>
  <c r="F67" i="1"/>
  <c r="E67" i="1"/>
  <c r="D67" i="1"/>
  <c r="F65" i="1"/>
  <c r="D65" i="1"/>
  <c r="E27" i="1"/>
  <c r="F25" i="1"/>
  <c r="E25" i="1"/>
  <c r="D25" i="1"/>
  <c r="D95" i="1" l="1"/>
  <c r="D23" i="1"/>
  <c r="F18" i="1"/>
  <c r="F91" i="1" s="1"/>
  <c r="E18" i="1"/>
  <c r="E91" i="1" s="1"/>
  <c r="D91" i="1" l="1"/>
  <c r="D94" i="1"/>
  <c r="D98" i="1" s="1"/>
  <c r="D101" i="1" s="1"/>
  <c r="D107" i="1" s="1"/>
  <c r="F95" i="1" l="1"/>
  <c r="E95" i="1"/>
  <c r="E94" i="1"/>
  <c r="F96" i="1"/>
  <c r="E96" i="1"/>
  <c r="A39" i="1"/>
  <c r="K9" i="2"/>
  <c r="H9" i="2"/>
  <c r="E9" i="2"/>
  <c r="F94" i="1" l="1"/>
  <c r="F98" i="1" s="1"/>
  <c r="F101" i="1" s="1"/>
  <c r="F107" i="1" s="1"/>
  <c r="F109" i="1" s="1"/>
  <c r="E98" i="1"/>
  <c r="E101" i="1" s="1"/>
  <c r="E107" i="1" s="1"/>
  <c r="E109" i="1" s="1"/>
  <c r="D109" i="1"/>
</calcChain>
</file>

<file path=xl/sharedStrings.xml><?xml version="1.0" encoding="utf-8"?>
<sst xmlns="http://schemas.openxmlformats.org/spreadsheetml/2006/main" count="180" uniqueCount="168">
  <si>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</si>
  <si>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</si>
  <si>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</si>
  <si>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</si>
  <si>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</si>
  <si>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</si>
  <si>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</si>
  <si>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</si>
  <si>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</si>
  <si>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</si>
  <si>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</si>
  <si>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</si>
  <si>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</si>
  <si>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</si>
  <si>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</si>
  <si>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</si>
  <si>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</si>
  <si>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</si>
  <si>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</si>
  <si>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</si>
  <si>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</si>
  <si>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</si>
  <si>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</si>
  <si>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</si>
  <si>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</si>
  <si>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</si>
  <si>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</si>
  <si>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</si>
  <si>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</si>
  <si>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</si>
  <si>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</si>
  <si>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</si>
  <si>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</si>
  <si>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</si>
  <si>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</si>
  <si>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</si>
  <si>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</si>
  <si>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</si>
  <si>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101 00 74560</t>
  </si>
  <si>
    <t>011 00 75550</t>
  </si>
  <si>
    <t>164 00 74670</t>
  </si>
  <si>
    <t>022 00 76490</t>
  </si>
  <si>
    <t>022 00 75660</t>
  </si>
  <si>
    <t>022 00 75560</t>
  </si>
  <si>
    <t>022 00 75540</t>
  </si>
  <si>
    <t>917 00 51180</t>
  </si>
  <si>
    <t>917 00 76040</t>
  </si>
  <si>
    <t>917 00 51200</t>
  </si>
  <si>
    <t>024 00 75520</t>
  </si>
  <si>
    <t>921 00 75140</t>
  </si>
  <si>
    <t>083 00 75190</t>
  </si>
  <si>
    <t>911 00 74290</t>
  </si>
  <si>
    <t>022 00 75630</t>
  </si>
  <si>
    <t>051 00 74120</t>
  </si>
  <si>
    <t>051 00 74130</t>
  </si>
  <si>
    <t>085 00 74880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</si>
  <si>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</si>
  <si>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046 00 75700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</si>
  <si>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</si>
  <si>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022 00 75640 022 00 74090</t>
  </si>
  <si>
    <t>022 00 75880 022 00 74080</t>
  </si>
  <si>
    <t>162 F3 67483 162 F3 67484</t>
  </si>
  <si>
    <t>063 00 75180</t>
  </si>
  <si>
    <t>036 00 02890</t>
  </si>
  <si>
    <t>164 00 74680</t>
  </si>
  <si>
    <t>Субвенция бюджету городского округа город Лесосибирск на осуществление отдельных государственных полномочий по предоставлению жилых помещений в собственность бесплатно или жилых помещений по договору социального найма гражданам, лишившимся жилья в результате пожара (в соответствии с Законом края от 31 октября 2019 года № 8-3261)</t>
  </si>
  <si>
    <t>242 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</si>
  <si>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</si>
  <si>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164 00 R4970</t>
  </si>
  <si>
    <t>022 00 53030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</si>
  <si>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</si>
  <si>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</si>
  <si>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</si>
  <si>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091 00 74180</t>
  </si>
  <si>
    <t>102 00 74540</t>
  </si>
  <si>
    <t>093 00 26540</t>
  </si>
  <si>
    <t>022 00 R3040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</si>
  <si>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</si>
  <si>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074 00 74460</t>
  </si>
  <si>
    <t>062 00 74950</t>
  </si>
  <si>
    <t>Субсидии бюджетам муниципальных образований на приобретение и монтаж установок по очистке и обеззараживанию воды на системах водоснабжения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</si>
  <si>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</si>
  <si>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</si>
  <si>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</si>
  <si>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</si>
  <si>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Субсидии бюджетам муниципальных образований на развитие детско-юношеского спорта</t>
  </si>
  <si>
    <t>093 00 26500</t>
  </si>
  <si>
    <t>Выполнение требований федеральных стандартов спортивной подготовки</t>
  </si>
  <si>
    <t>201 00 75790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</si>
  <si>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</si>
  <si>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</si>
  <si>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162 00 76030</t>
  </si>
  <si>
    <t>061 00 74630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</si>
  <si>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</t>
  </si>
  <si>
    <t>161 00 74610</t>
  </si>
  <si>
    <t>112 00 76070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</si>
  <si>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</si>
  <si>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</si>
  <si>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</si>
  <si>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</si>
  <si>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</t>
  </si>
  <si>
    <t>164 00 78460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</si>
  <si>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</si>
  <si>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</si>
  <si>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</si>
  <si>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</si>
  <si>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022 E1 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</si>
  <si>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</si>
  <si>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</si>
  <si>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084 00 R4662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</si>
  <si>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</si>
  <si>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Приложение 6</t>
  </si>
  <si>
    <t>024 00 75870 024 00 R0820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</si>
  <si>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</si>
  <si>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</si>
  <si>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121 00 75070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</si>
  <si>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</si>
  <si>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093 00 74360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</si>
  <si>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</si>
  <si>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161 00 74660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</si>
  <si>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</si>
  <si>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084 00 74760</t>
  </si>
  <si>
    <t>Субсидии бюджетам муниципальных образований края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</si>
  <si>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084 A2 74820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</si>
  <si>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</si>
  <si>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</si>
  <si>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154 00 77450</t>
  </si>
  <si>
    <t>Иные межбюджетные трансферты бюджетам муниципальных образований за содействие развитию налогового потенциала</t>
  </si>
  <si>
    <t>917 00 10340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</si>
  <si>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</si>
  <si>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112 00 76680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</si>
  <si>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</si>
  <si>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022 00 75590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</si>
  <si>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</si>
  <si>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</si>
  <si>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046 00 75960</t>
  </si>
  <si>
    <t>Иные межбюджетные трансферты бюджетам муниципальных образований  края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</si>
  <si>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Межбюджетные трансферты, выделяемые из краевого и федерального бюджетов в 2023 году и плановом периоде 2024-2025 годов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</si>
  <si>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</si>
  <si>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</si>
  <si>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</si>
  <si>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от 15.12.2022  № 250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</si>
  <si>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</si>
  <si>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</si>
  <si>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242 E274510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</si>
  <si>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</t>
  </si>
  <si>
    <t>162 0076030</t>
  </si>
  <si>
    <t>123 R1 53942</t>
  </si>
  <si>
    <t>Субсидии бюджетам муниципальных образований на 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</t>
  </si>
  <si>
    <t>121 00 75090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</si>
  <si>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</si>
  <si>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022 EВ 51790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</si>
  <si>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</si>
  <si>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991 Г0 08530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</si>
  <si>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</si>
  <si>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</si>
  <si>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Субсидии бюджетам муниципальных образований на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</t>
  </si>
  <si>
    <t>085 00 R5190</t>
  </si>
  <si>
    <t>123 R1 74270</t>
  </si>
  <si>
    <t>085 0074860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</si>
  <si>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</si>
  <si>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Субсидии бюджетам муниципальных образований на оснащение музыкальными инструментами детских школ искусств</t>
  </si>
  <si>
    <t>022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</si>
  <si>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</si>
  <si>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</si>
  <si>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</si>
  <si>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</si>
  <si>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от 28.09.2023  № 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</si>
</sst>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2" fillId="0" borderId="4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165" fontId="10" fillId="5" borderId="2" xfId="0" applyNumberFormat="1" applyFont="1" applyFill="1" applyBorder="1" applyAlignment="1">
      <alignment horizontal="center" vertical="center" wrapText="1"/>
    </xf>
    <xf numFmtId="165" fontId="12" fillId="5" borderId="2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 wrapText="1"/>
    </xf>
    <xf numFmtId="0" fontId="10" fillId="5" borderId="2" xfId="0" applyNumberFormat="1" applyFont="1" applyFill="1" applyBorder="1" applyAlignment="1">
      <alignment horizontal="justify" vertical="center" wrapText="1"/>
    </xf>
    <xf numFmtId="0" fontId="10" fillId="5" borderId="4" xfId="0" applyNumberFormat="1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165" fontId="11" fillId="6" borderId="2" xfId="0" applyNumberFormat="1" applyFont="1" applyFill="1" applyBorder="1" applyAlignment="1">
      <alignment horizontal="center" vertical="center" wrapText="1"/>
    </xf>
    <xf numFmtId="165" fontId="10" fillId="6" borderId="2" xfId="0" applyNumberFormat="1" applyFont="1" applyFill="1" applyBorder="1" applyAlignment="1">
      <alignment horizontal="center" vertical="center" wrapText="1"/>
    </xf>
    <xf numFmtId="165" fontId="12" fillId="6" borderId="2" xfId="0" applyNumberFormat="1" applyFont="1" applyFill="1" applyBorder="1" applyAlignment="1">
      <alignment horizontal="center" vertical="center"/>
    </xf>
    <xf numFmtId="165" fontId="12" fillId="6" borderId="2" xfId="0" applyNumberFormat="1" applyFont="1" applyFill="1" applyBorder="1" applyAlignment="1">
      <alignment horizontal="center" vertical="center" wrapText="1"/>
    </xf>
    <xf numFmtId="165" fontId="12" fillId="6" borderId="6" xfId="0" applyNumberFormat="1" applyFont="1" applyFill="1" applyBorder="1" applyAlignment="1">
      <alignment horizontal="center" vertical="center"/>
    </xf>
    <xf numFmtId="165" fontId="12" fillId="6" borderId="1" xfId="0" applyNumberFormat="1" applyFont="1" applyFill="1" applyBorder="1" applyAlignment="1">
      <alignment horizontal="center" vertical="center"/>
    </xf>
    <xf numFmtId="0" fontId="10" fillId="6" borderId="2" xfId="0" applyNumberFormat="1" applyFont="1" applyFill="1" applyBorder="1" applyAlignment="1">
      <alignment horizontal="justify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165" fontId="2" fillId="6" borderId="2" xfId="0" applyNumberFormat="1" applyFont="1" applyFill="1" applyBorder="1" applyAlignment="1">
      <alignment horizontal="center" vertical="center" wrapText="1"/>
    </xf>
    <xf numFmtId="0" fontId="10" fillId="6" borderId="4" xfId="0" applyNumberFormat="1" applyFont="1" applyFill="1" applyBorder="1" applyAlignment="1">
      <alignment horizontal="justify" vertical="center" wrapText="1"/>
    </xf>
    <xf numFmtId="165" fontId="2" fillId="6" borderId="2" xfId="0" applyNumberFormat="1" applyFont="1" applyFill="1" applyBorder="1" applyAlignment="1">
      <alignment horizontal="center" vertical="center"/>
    </xf>
    <xf numFmtId="49" fontId="4" fillId="5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tabSelected="1" zoomScaleNormal="100" zoomScaleSheetLayoutView="85" workbookViewId="0">
      <selection activeCell="F4" sqref="F4"/>
    </sheetView>
  </sheetViews>
  <sheetFormatPr defaultRowHeight="11.25" x14ac:dyDescent="0.2"/>
  <cols>
    <col min="1" max="1" width="4" style="1" customWidth="1"/>
    <col min="2" max="2" width="94" style="1" customWidth="1"/>
    <col min="3" max="3" width="11" style="37" hidden="1" customWidth="1"/>
    <col min="4" max="6" width="9.7109375" style="2" customWidth="1"/>
    <col min="7" max="16384" width="9.140625" style="2"/>
  </cols>
  <sheetData>
    <row r="1" spans="1:7" x14ac:dyDescent="0.2">
      <c r="E1" s="82" t="s">
        <v>111</v>
      </c>
      <c r="F1" s="82"/>
    </row>
    <row r="2" spans="1:7" x14ac:dyDescent="0.2">
      <c r="E2" s="60"/>
      <c r="F2" s="60" t="s">
        <v>2</v>
      </c>
    </row>
    <row r="3" spans="1:7" x14ac:dyDescent="0.2">
      <c r="E3" s="61"/>
      <c r="F3" s="61" t="s">
        <v>167</v>
      </c>
    </row>
    <row r="5" spans="1:7" x14ac:dyDescent="0.2">
      <c r="E5" s="82" t="s">
        <v>111</v>
      </c>
      <c r="F5" s="82"/>
    </row>
    <row r="6" spans="1:7" x14ac:dyDescent="0.2">
      <c r="E6" s="60"/>
      <c r="F6" s="60" t="s">
        <v>2</v>
      </c>
    </row>
    <row r="7" spans="1:7" x14ac:dyDescent="0.2">
      <c r="E7" s="61"/>
      <c r="F7" s="61" t="s">
        <v>141</v>
      </c>
    </row>
    <row r="10" spans="1:7" ht="15" customHeight="1" x14ac:dyDescent="0.2">
      <c r="A10" s="81" t="s">
        <v>137</v>
      </c>
      <c r="B10" s="81"/>
      <c r="C10" s="81"/>
      <c r="D10" s="81"/>
      <c r="E10" s="81"/>
      <c r="F10" s="81"/>
    </row>
    <row r="11" spans="1:7" x14ac:dyDescent="0.2">
      <c r="A11" s="3"/>
      <c r="B11" s="3"/>
      <c r="C11" s="3"/>
    </row>
    <row r="12" spans="1:7" x14ac:dyDescent="0.2">
      <c r="C12" s="38"/>
      <c r="F12" s="20" t="s">
        <v>3</v>
      </c>
    </row>
    <row r="13" spans="1:7" ht="25.5" x14ac:dyDescent="0.2">
      <c r="A13" s="22" t="s">
        <v>19</v>
      </c>
      <c r="B13" s="29" t="s">
        <v>20</v>
      </c>
      <c r="C13" s="30"/>
      <c r="D13" s="29">
        <v>2023</v>
      </c>
      <c r="E13" s="29">
        <v>2024</v>
      </c>
      <c r="F13" s="29">
        <v>2025</v>
      </c>
    </row>
    <row r="14" spans="1:7" x14ac:dyDescent="0.2">
      <c r="A14" s="13">
        <v>1</v>
      </c>
      <c r="B14" s="14">
        <v>2</v>
      </c>
      <c r="C14" s="14"/>
      <c r="D14" s="4">
        <v>3</v>
      </c>
      <c r="E14" s="14">
        <v>4</v>
      </c>
      <c r="F14" s="14">
        <v>5</v>
      </c>
    </row>
    <row r="15" spans="1:7" ht="12.75" x14ac:dyDescent="0.2">
      <c r="A15" s="15"/>
      <c r="B15" s="21" t="s">
        <v>7</v>
      </c>
      <c r="C15" s="39"/>
      <c r="D15" s="6"/>
      <c r="E15" s="16"/>
      <c r="F15" s="16"/>
    </row>
    <row r="16" spans="1:7" ht="38.25" customHeight="1" x14ac:dyDescent="0.2">
      <c r="A16" s="31">
        <v>1</v>
      </c>
      <c r="B16" s="45" t="s">
        <v>26</v>
      </c>
      <c r="C16" s="40" t="s">
        <v>40</v>
      </c>
      <c r="D16" s="69">
        <f>1113.7+33.4</f>
        <v>1147.1000000000001</v>
      </c>
      <c r="E16" s="52">
        <v>1113.7</v>
      </c>
      <c r="F16" s="52">
        <v>1113.7</v>
      </c>
      <c r="G16" s="1"/>
    </row>
    <row r="17" spans="1:7" ht="29.25" customHeight="1" x14ac:dyDescent="0.2">
      <c r="A17" s="31">
        <v>2</v>
      </c>
      <c r="B17" s="46" t="s">
        <v>27</v>
      </c>
      <c r="C17" s="40" t="s">
        <v>57</v>
      </c>
      <c r="D17" s="69">
        <v>75477.100000000006</v>
      </c>
      <c r="E17" s="50">
        <v>75477.100000000006</v>
      </c>
      <c r="F17" s="50">
        <v>75477.100000000006</v>
      </c>
      <c r="G17" s="1"/>
    </row>
    <row r="18" spans="1:7" ht="75" customHeight="1" x14ac:dyDescent="0.2">
      <c r="A18" s="31">
        <v>3</v>
      </c>
      <c r="B18" s="47" t="s">
        <v>98</v>
      </c>
      <c r="C18" s="40" t="s">
        <v>59</v>
      </c>
      <c r="D18" s="62">
        <f>496649.7+(6563.2+191.8+3726.2+73.1)+541.2+4164.5+(30139.87214+3892.4)+1766.2+1019</f>
        <v>548727.17213999992</v>
      </c>
      <c r="E18" s="55">
        <f>496649.6+6563.2</f>
        <v>503212.79999999999</v>
      </c>
      <c r="F18" s="55">
        <f>496649.6+6563.2</f>
        <v>503212.79999999999</v>
      </c>
      <c r="G18" s="1"/>
    </row>
    <row r="19" spans="1:7" ht="75.75" customHeight="1" x14ac:dyDescent="0.2">
      <c r="A19" s="31">
        <v>4</v>
      </c>
      <c r="B19" s="47" t="s">
        <v>99</v>
      </c>
      <c r="C19" s="40" t="s">
        <v>60</v>
      </c>
      <c r="D19" s="62">
        <f>378146.4+3397.3+(1994.1+552.9)+3292.5+(1093.8+8220.65)+3164+3208.9+909.9</f>
        <v>403980.45000000007</v>
      </c>
      <c r="E19" s="55">
        <v>378146.4</v>
      </c>
      <c r="F19" s="55">
        <v>378146.4</v>
      </c>
      <c r="G19" s="1"/>
    </row>
    <row r="20" spans="1:7" ht="38.25" customHeight="1" x14ac:dyDescent="0.2">
      <c r="A20" s="31">
        <v>5</v>
      </c>
      <c r="B20" s="58" t="s">
        <v>139</v>
      </c>
      <c r="C20" s="40" t="s">
        <v>42</v>
      </c>
      <c r="D20" s="62">
        <f>39357.9-3208.9</f>
        <v>36149</v>
      </c>
      <c r="E20" s="54">
        <v>38934.300000000003</v>
      </c>
      <c r="F20" s="54">
        <v>38934.300000000003</v>
      </c>
      <c r="G20" s="1"/>
    </row>
    <row r="21" spans="1:7" ht="38.25" customHeight="1" x14ac:dyDescent="0.2">
      <c r="A21" s="31">
        <v>6</v>
      </c>
      <c r="B21" s="47" t="s">
        <v>83</v>
      </c>
      <c r="C21" s="40" t="s">
        <v>43</v>
      </c>
      <c r="D21" s="70">
        <v>6328.9</v>
      </c>
      <c r="E21" s="71">
        <v>6328.9</v>
      </c>
      <c r="F21" s="71">
        <v>6328.9</v>
      </c>
      <c r="G21" s="1"/>
    </row>
    <row r="22" spans="1:7" ht="60" customHeight="1" x14ac:dyDescent="0.2">
      <c r="A22" s="31">
        <v>7</v>
      </c>
      <c r="B22" s="47" t="s">
        <v>84</v>
      </c>
      <c r="C22" s="40" t="s">
        <v>44</v>
      </c>
      <c r="D22" s="72">
        <v>3123.1</v>
      </c>
      <c r="E22" s="71">
        <v>3123.1</v>
      </c>
      <c r="F22" s="71">
        <v>3123.1</v>
      </c>
      <c r="G22" s="1"/>
    </row>
    <row r="23" spans="1:7" ht="27.75" customHeight="1" x14ac:dyDescent="0.2">
      <c r="A23" s="31">
        <v>8</v>
      </c>
      <c r="B23" s="47" t="s">
        <v>96</v>
      </c>
      <c r="C23" s="40" t="s">
        <v>41</v>
      </c>
      <c r="D23" s="72">
        <f>17098+189.2</f>
        <v>17287.2</v>
      </c>
      <c r="E23" s="71">
        <v>17098</v>
      </c>
      <c r="F23" s="71">
        <v>17098</v>
      </c>
      <c r="G23" s="1"/>
    </row>
    <row r="24" spans="1:7" ht="51" customHeight="1" x14ac:dyDescent="0.2">
      <c r="A24" s="31">
        <v>9</v>
      </c>
      <c r="B24" s="58" t="s">
        <v>82</v>
      </c>
      <c r="C24" s="40" t="s">
        <v>112</v>
      </c>
      <c r="D24" s="62">
        <f>64189.1+0.1+355852.8221-3329.83533</f>
        <v>416712.18677000003</v>
      </c>
      <c r="E24" s="72">
        <v>54677.9</v>
      </c>
      <c r="F24" s="72">
        <v>54677.9</v>
      </c>
      <c r="G24" s="1"/>
    </row>
    <row r="25" spans="1:7" ht="27" customHeight="1" x14ac:dyDescent="0.2">
      <c r="A25" s="31">
        <v>10</v>
      </c>
      <c r="B25" s="47" t="s">
        <v>97</v>
      </c>
      <c r="C25" s="40" t="s">
        <v>45</v>
      </c>
      <c r="D25" s="72">
        <f>521.9+85.8</f>
        <v>607.69999999999993</v>
      </c>
      <c r="E25" s="71">
        <f>540.6+101.5</f>
        <v>642.1</v>
      </c>
      <c r="F25" s="71">
        <f>665.3</f>
        <v>665.3</v>
      </c>
      <c r="G25" s="1"/>
    </row>
    <row r="26" spans="1:7" ht="36" x14ac:dyDescent="0.2">
      <c r="A26" s="31">
        <v>11</v>
      </c>
      <c r="B26" s="58" t="s">
        <v>28</v>
      </c>
      <c r="C26" s="40" t="s">
        <v>46</v>
      </c>
      <c r="D26" s="70">
        <f>2192.1+66.776</f>
        <v>2258.8759999999997</v>
      </c>
      <c r="E26" s="71">
        <v>2192.1</v>
      </c>
      <c r="F26" s="71">
        <v>2192.1</v>
      </c>
      <c r="G26" s="1"/>
    </row>
    <row r="27" spans="1:7" ht="26.25" customHeight="1" x14ac:dyDescent="0.2">
      <c r="A27" s="31">
        <v>12</v>
      </c>
      <c r="B27" s="58" t="s">
        <v>29</v>
      </c>
      <c r="C27" s="40" t="s">
        <v>47</v>
      </c>
      <c r="D27" s="62">
        <f>7.7-4.7+6.8</f>
        <v>9.8000000000000007</v>
      </c>
      <c r="E27" s="71">
        <f>6.9-3.7</f>
        <v>3.2</v>
      </c>
      <c r="F27" s="71">
        <v>2.8</v>
      </c>
      <c r="G27" s="1"/>
    </row>
    <row r="28" spans="1:7" ht="26.25" customHeight="1" x14ac:dyDescent="0.2">
      <c r="A28" s="31">
        <v>13</v>
      </c>
      <c r="B28" s="58" t="s">
        <v>140</v>
      </c>
      <c r="C28" s="40" t="s">
        <v>48</v>
      </c>
      <c r="D28" s="70">
        <f>10675.2+2179.85</f>
        <v>12855.050000000001</v>
      </c>
      <c r="E28" s="73">
        <v>10675.2</v>
      </c>
      <c r="F28" s="73">
        <v>10675.2</v>
      </c>
      <c r="G28" s="1"/>
    </row>
    <row r="29" spans="1:7" ht="27" customHeight="1" x14ac:dyDescent="0.2">
      <c r="A29" s="31">
        <v>14</v>
      </c>
      <c r="B29" s="47" t="s">
        <v>30</v>
      </c>
      <c r="C29" s="40" t="s">
        <v>49</v>
      </c>
      <c r="D29" s="63">
        <f>1167.6+33.4-102.9</f>
        <v>1098.0999999999999</v>
      </c>
      <c r="E29" s="71">
        <v>1167.5999999999999</v>
      </c>
      <c r="F29" s="71">
        <v>1167.5999999999999</v>
      </c>
      <c r="G29" s="1"/>
    </row>
    <row r="30" spans="1:7" ht="38.25" customHeight="1" x14ac:dyDescent="0.2">
      <c r="A30" s="31">
        <v>15</v>
      </c>
      <c r="B30" s="48" t="s">
        <v>31</v>
      </c>
      <c r="C30" s="41" t="s">
        <v>50</v>
      </c>
      <c r="D30" s="63">
        <f>514+13.5+5.4</f>
        <v>532.9</v>
      </c>
      <c r="E30" s="74">
        <v>514</v>
      </c>
      <c r="F30" s="74">
        <v>514</v>
      </c>
      <c r="G30" s="1"/>
    </row>
    <row r="31" spans="1:7" ht="36" x14ac:dyDescent="0.2">
      <c r="A31" s="31">
        <v>16</v>
      </c>
      <c r="B31" s="47" t="s">
        <v>32</v>
      </c>
      <c r="C31" s="40" t="s">
        <v>51</v>
      </c>
      <c r="D31" s="72">
        <f>87.6+3</f>
        <v>90.6</v>
      </c>
      <c r="E31" s="71">
        <v>87.6</v>
      </c>
      <c r="F31" s="71">
        <v>87.6</v>
      </c>
      <c r="G31" s="1"/>
    </row>
    <row r="32" spans="1:7" ht="36" x14ac:dyDescent="0.2">
      <c r="A32" s="31">
        <v>17</v>
      </c>
      <c r="B32" s="49" t="s">
        <v>81</v>
      </c>
      <c r="C32" s="40" t="s">
        <v>62</v>
      </c>
      <c r="D32" s="71">
        <f>1972.4+6.679</f>
        <v>1979.0790000000002</v>
      </c>
      <c r="E32" s="71">
        <v>1362.7</v>
      </c>
      <c r="F32" s="71">
        <v>1362.7</v>
      </c>
      <c r="G32" s="1"/>
    </row>
    <row r="33" spans="1:7" ht="36" hidden="1" x14ac:dyDescent="0.2">
      <c r="A33" s="31">
        <v>18</v>
      </c>
      <c r="B33" s="49" t="s">
        <v>65</v>
      </c>
      <c r="C33" s="40" t="s">
        <v>64</v>
      </c>
      <c r="D33" s="71"/>
      <c r="E33" s="71"/>
      <c r="F33" s="71"/>
      <c r="G33" s="1"/>
    </row>
    <row r="34" spans="1:7" ht="24" hidden="1" x14ac:dyDescent="0.2">
      <c r="A34" s="31">
        <v>19</v>
      </c>
      <c r="B34" s="49" t="s">
        <v>70</v>
      </c>
      <c r="C34" s="40" t="s">
        <v>71</v>
      </c>
      <c r="D34" s="71"/>
      <c r="E34" s="71"/>
      <c r="F34" s="71"/>
      <c r="G34" s="1"/>
    </row>
    <row r="35" spans="1:7" ht="49.5" customHeight="1" x14ac:dyDescent="0.2">
      <c r="A35" s="31">
        <v>18</v>
      </c>
      <c r="B35" s="49" t="s">
        <v>102</v>
      </c>
      <c r="C35" s="40" t="s">
        <v>101</v>
      </c>
      <c r="D35" s="71">
        <f>364+11.2</f>
        <v>375.2</v>
      </c>
      <c r="E35" s="71">
        <v>364</v>
      </c>
      <c r="F35" s="71">
        <v>364</v>
      </c>
      <c r="G35" s="1"/>
    </row>
    <row r="36" spans="1:7" ht="37.5" customHeight="1" x14ac:dyDescent="0.2">
      <c r="A36" s="31">
        <v>19</v>
      </c>
      <c r="B36" s="49" t="s">
        <v>100</v>
      </c>
      <c r="C36" s="40" t="s">
        <v>78</v>
      </c>
      <c r="D36" s="71">
        <f>2539.7+71.54</f>
        <v>2611.2399999999998</v>
      </c>
      <c r="E36" s="71">
        <v>2539.6999999999998</v>
      </c>
      <c r="F36" s="71">
        <v>2539.6999999999998</v>
      </c>
      <c r="G36" s="1"/>
    </row>
    <row r="37" spans="1:7" ht="39" customHeight="1" x14ac:dyDescent="0.2">
      <c r="A37" s="31">
        <v>20</v>
      </c>
      <c r="B37" s="49" t="s">
        <v>58</v>
      </c>
      <c r="C37" s="40" t="s">
        <v>63</v>
      </c>
      <c r="D37" s="71">
        <f>2977.6+83.456</f>
        <v>3061.056</v>
      </c>
      <c r="E37" s="71">
        <v>2977.6</v>
      </c>
      <c r="F37" s="71">
        <v>2977.6</v>
      </c>
    </row>
    <row r="38" spans="1:7" ht="14.25" x14ac:dyDescent="0.2">
      <c r="A38" s="31"/>
      <c r="B38" s="34" t="s">
        <v>12</v>
      </c>
      <c r="C38" s="41"/>
      <c r="D38" s="51"/>
      <c r="E38" s="51"/>
      <c r="F38" s="51"/>
    </row>
    <row r="39" spans="1:7" ht="12" x14ac:dyDescent="0.2">
      <c r="A39" s="31">
        <f>A37+1</f>
        <v>21</v>
      </c>
      <c r="B39" s="59" t="s">
        <v>25</v>
      </c>
      <c r="C39" s="41" t="s">
        <v>38</v>
      </c>
      <c r="D39" s="53">
        <v>1672.2</v>
      </c>
      <c r="E39" s="54">
        <v>1237</v>
      </c>
      <c r="F39" s="54">
        <v>1237</v>
      </c>
    </row>
    <row r="40" spans="1:7" ht="24" x14ac:dyDescent="0.2">
      <c r="A40" s="44">
        <v>22</v>
      </c>
      <c r="B40" s="58" t="s">
        <v>150</v>
      </c>
      <c r="C40" s="41" t="s">
        <v>149</v>
      </c>
      <c r="D40" s="53">
        <v>26573.4</v>
      </c>
      <c r="E40" s="54">
        <v>0</v>
      </c>
      <c r="F40" s="54">
        <v>0</v>
      </c>
    </row>
    <row r="41" spans="1:7" ht="24" x14ac:dyDescent="0.2">
      <c r="A41" s="31">
        <v>23</v>
      </c>
      <c r="B41" s="58" t="s">
        <v>105</v>
      </c>
      <c r="C41" s="41" t="s">
        <v>52</v>
      </c>
      <c r="D41" s="53">
        <f>3814+953.5</f>
        <v>4767.5</v>
      </c>
      <c r="E41" s="54">
        <v>3814</v>
      </c>
      <c r="F41" s="54">
        <v>3814</v>
      </c>
    </row>
    <row r="42" spans="1:7" ht="24" x14ac:dyDescent="0.2">
      <c r="A42" s="44">
        <v>24</v>
      </c>
      <c r="B42" s="58" t="s">
        <v>148</v>
      </c>
      <c r="C42" s="41" t="s">
        <v>147</v>
      </c>
      <c r="D42" s="53">
        <v>30000</v>
      </c>
      <c r="E42" s="54">
        <v>79000.5</v>
      </c>
      <c r="F42" s="54">
        <v>0</v>
      </c>
    </row>
    <row r="43" spans="1:7" ht="24" x14ac:dyDescent="0.2">
      <c r="A43" s="31">
        <v>25</v>
      </c>
      <c r="B43" s="58" t="s">
        <v>33</v>
      </c>
      <c r="C43" s="41" t="s">
        <v>54</v>
      </c>
      <c r="D43" s="53">
        <v>51</v>
      </c>
      <c r="E43" s="54">
        <v>0</v>
      </c>
      <c r="F43" s="54">
        <v>0</v>
      </c>
    </row>
    <row r="44" spans="1:7" ht="25.5" customHeight="1" x14ac:dyDescent="0.2">
      <c r="A44" s="44">
        <v>26</v>
      </c>
      <c r="B44" s="58" t="s">
        <v>80</v>
      </c>
      <c r="C44" s="41" t="s">
        <v>79</v>
      </c>
      <c r="D44" s="53">
        <v>16351</v>
      </c>
      <c r="E44" s="54">
        <v>0</v>
      </c>
      <c r="F44" s="54">
        <v>0</v>
      </c>
    </row>
    <row r="45" spans="1:7" ht="25.5" customHeight="1" x14ac:dyDescent="0.2">
      <c r="A45" s="31">
        <v>27</v>
      </c>
      <c r="B45" s="58" t="s">
        <v>110</v>
      </c>
      <c r="C45" s="41" t="s">
        <v>109</v>
      </c>
      <c r="D45" s="53">
        <f>1596.7+2915.199</f>
        <v>4511.8990000000003</v>
      </c>
      <c r="E45" s="54">
        <f>1552.1+2971.051</f>
        <v>4523.1509999999998</v>
      </c>
      <c r="F45" s="54">
        <f>450.1+3896.242</f>
        <v>4346.3420000000006</v>
      </c>
    </row>
    <row r="46" spans="1:7" ht="24" x14ac:dyDescent="0.2">
      <c r="A46" s="44">
        <v>28</v>
      </c>
      <c r="B46" s="58" t="s">
        <v>56</v>
      </c>
      <c r="C46" s="41" t="s">
        <v>55</v>
      </c>
      <c r="D46" s="53">
        <v>112.6</v>
      </c>
      <c r="E46" s="54">
        <v>112.6</v>
      </c>
      <c r="F46" s="54">
        <v>112.6</v>
      </c>
    </row>
    <row r="47" spans="1:7" ht="24" x14ac:dyDescent="0.2">
      <c r="A47" s="31">
        <v>29</v>
      </c>
      <c r="B47" s="58" t="s">
        <v>145</v>
      </c>
      <c r="C47" s="41" t="s">
        <v>144</v>
      </c>
      <c r="D47" s="53">
        <v>50000</v>
      </c>
      <c r="E47" s="54">
        <v>0</v>
      </c>
      <c r="F47" s="54">
        <v>0</v>
      </c>
    </row>
    <row r="48" spans="1:7" ht="48" x14ac:dyDescent="0.2">
      <c r="A48" s="44">
        <v>30</v>
      </c>
      <c r="B48" s="58" t="s">
        <v>125</v>
      </c>
      <c r="C48" s="41" t="s">
        <v>146</v>
      </c>
      <c r="D48" s="53">
        <v>846340.85320999997</v>
      </c>
      <c r="E48" s="54">
        <v>0</v>
      </c>
      <c r="F48" s="54">
        <v>0</v>
      </c>
    </row>
    <row r="49" spans="1:6" ht="24" x14ac:dyDescent="0.2">
      <c r="A49" s="31">
        <v>31</v>
      </c>
      <c r="B49" s="75" t="s">
        <v>104</v>
      </c>
      <c r="C49" s="76" t="s">
        <v>103</v>
      </c>
      <c r="D49" s="72">
        <v>620</v>
      </c>
      <c r="E49" s="54">
        <v>0</v>
      </c>
      <c r="F49" s="54">
        <v>0</v>
      </c>
    </row>
    <row r="50" spans="1:6" ht="36" x14ac:dyDescent="0.2">
      <c r="A50" s="68">
        <v>32</v>
      </c>
      <c r="B50" s="75" t="s">
        <v>131</v>
      </c>
      <c r="C50" s="76" t="s">
        <v>130</v>
      </c>
      <c r="D50" s="72">
        <v>570</v>
      </c>
      <c r="E50" s="54">
        <v>0</v>
      </c>
      <c r="F50" s="54">
        <v>0</v>
      </c>
    </row>
    <row r="51" spans="1:6" ht="24" x14ac:dyDescent="0.2">
      <c r="A51" s="31">
        <v>33</v>
      </c>
      <c r="B51" s="75" t="s">
        <v>133</v>
      </c>
      <c r="C51" s="76" t="s">
        <v>132</v>
      </c>
      <c r="D51" s="72">
        <v>4159.0389999999998</v>
      </c>
      <c r="E51" s="54">
        <v>0</v>
      </c>
      <c r="F51" s="54">
        <v>0</v>
      </c>
    </row>
    <row r="52" spans="1:6" ht="24" x14ac:dyDescent="0.2">
      <c r="A52" s="44">
        <v>34</v>
      </c>
      <c r="B52" s="75" t="s">
        <v>77</v>
      </c>
      <c r="C52" s="76" t="s">
        <v>61</v>
      </c>
      <c r="D52" s="77">
        <f>762194.6078+653124.4957-120461.82645</f>
        <v>1294857.2770499999</v>
      </c>
      <c r="E52" s="57">
        <v>0</v>
      </c>
      <c r="F52" s="57">
        <v>0</v>
      </c>
    </row>
    <row r="53" spans="1:6" ht="24" x14ac:dyDescent="0.2">
      <c r="A53" s="31">
        <v>35</v>
      </c>
      <c r="B53" s="75" t="s">
        <v>34</v>
      </c>
      <c r="C53" s="76" t="s">
        <v>68</v>
      </c>
      <c r="D53" s="77">
        <v>2950.6320000000001</v>
      </c>
      <c r="E53" s="57">
        <v>3188.55312</v>
      </c>
      <c r="F53" s="57">
        <v>3302.03566</v>
      </c>
    </row>
    <row r="54" spans="1:6" ht="12" x14ac:dyDescent="0.2">
      <c r="A54" s="44">
        <v>36</v>
      </c>
      <c r="B54" s="75" t="s">
        <v>85</v>
      </c>
      <c r="C54" s="76" t="s">
        <v>75</v>
      </c>
      <c r="D54" s="77">
        <v>1837.1</v>
      </c>
      <c r="E54" s="57">
        <v>0</v>
      </c>
      <c r="F54" s="57">
        <v>0</v>
      </c>
    </row>
    <row r="55" spans="1:6" ht="24" x14ac:dyDescent="0.2">
      <c r="A55" s="31">
        <v>37</v>
      </c>
      <c r="B55" s="75" t="s">
        <v>67</v>
      </c>
      <c r="C55" s="76" t="s">
        <v>66</v>
      </c>
      <c r="D55" s="77">
        <f>34061.4-171.89013</f>
        <v>33889.509870000002</v>
      </c>
      <c r="E55" s="57">
        <f>38688-506.98658</f>
        <v>38181.013420000003</v>
      </c>
      <c r="F55" s="57">
        <f>1934.4-0.00032</f>
        <v>1934.39968</v>
      </c>
    </row>
    <row r="56" spans="1:6" ht="28.5" hidden="1" customHeight="1" x14ac:dyDescent="0.2">
      <c r="A56" s="44">
        <v>36</v>
      </c>
      <c r="B56" s="75" t="s">
        <v>122</v>
      </c>
      <c r="C56" s="76" t="s">
        <v>121</v>
      </c>
      <c r="D56" s="77"/>
      <c r="E56" s="57"/>
      <c r="F56" s="57"/>
    </row>
    <row r="57" spans="1:6" ht="28.5" hidden="1" customHeight="1" x14ac:dyDescent="0.2">
      <c r="A57" s="31">
        <v>29</v>
      </c>
      <c r="B57" s="75" t="s">
        <v>107</v>
      </c>
      <c r="C57" s="76" t="s">
        <v>106</v>
      </c>
      <c r="D57" s="77"/>
      <c r="E57" s="57"/>
      <c r="F57" s="57"/>
    </row>
    <row r="58" spans="1:6" ht="42" customHeight="1" x14ac:dyDescent="0.2">
      <c r="A58" s="68">
        <v>38</v>
      </c>
      <c r="B58" s="75" t="s">
        <v>118</v>
      </c>
      <c r="C58" s="76" t="s">
        <v>117</v>
      </c>
      <c r="D58" s="77">
        <v>946.4</v>
      </c>
      <c r="E58" s="57">
        <v>0</v>
      </c>
      <c r="F58" s="57">
        <v>0</v>
      </c>
    </row>
    <row r="59" spans="1:6" ht="60" x14ac:dyDescent="0.2">
      <c r="A59" s="67">
        <v>39</v>
      </c>
      <c r="B59" s="75" t="s">
        <v>35</v>
      </c>
      <c r="C59" s="76" t="s">
        <v>123</v>
      </c>
      <c r="D59" s="77">
        <v>22078.1</v>
      </c>
      <c r="E59" s="57">
        <v>0</v>
      </c>
      <c r="F59" s="57">
        <v>0</v>
      </c>
    </row>
    <row r="60" spans="1:6" ht="12" x14ac:dyDescent="0.2">
      <c r="A60" s="44">
        <v>40</v>
      </c>
      <c r="B60" s="75" t="s">
        <v>87</v>
      </c>
      <c r="C60" s="76" t="s">
        <v>86</v>
      </c>
      <c r="D60" s="77">
        <v>3150.7</v>
      </c>
      <c r="E60" s="57">
        <v>0</v>
      </c>
      <c r="F60" s="57">
        <v>0</v>
      </c>
    </row>
    <row r="61" spans="1:6" ht="24" x14ac:dyDescent="0.2">
      <c r="A61" s="31">
        <v>41</v>
      </c>
      <c r="B61" s="75" t="s">
        <v>124</v>
      </c>
      <c r="C61" s="76" t="s">
        <v>88</v>
      </c>
      <c r="D61" s="77">
        <v>252.75274999999999</v>
      </c>
      <c r="E61" s="57">
        <v>0</v>
      </c>
      <c r="F61" s="57">
        <v>0</v>
      </c>
    </row>
    <row r="62" spans="1:6" ht="24" x14ac:dyDescent="0.2">
      <c r="A62" s="44">
        <v>42</v>
      </c>
      <c r="B62" s="75" t="s">
        <v>93</v>
      </c>
      <c r="C62" s="76" t="s">
        <v>92</v>
      </c>
      <c r="D62" s="77"/>
      <c r="E62" s="57"/>
      <c r="F62" s="57"/>
    </row>
    <row r="63" spans="1:6" ht="24" x14ac:dyDescent="0.2">
      <c r="A63" s="67">
        <v>43</v>
      </c>
      <c r="B63" s="75" t="s">
        <v>156</v>
      </c>
      <c r="C63" s="76" t="s">
        <v>94</v>
      </c>
      <c r="D63" s="77">
        <v>10000</v>
      </c>
      <c r="E63" s="57">
        <v>0</v>
      </c>
      <c r="F63" s="57">
        <v>0</v>
      </c>
    </row>
    <row r="64" spans="1:6" ht="32.25" customHeight="1" x14ac:dyDescent="0.2">
      <c r="A64" s="44">
        <v>44</v>
      </c>
      <c r="B64" s="75" t="s">
        <v>108</v>
      </c>
      <c r="C64" s="76" t="s">
        <v>95</v>
      </c>
      <c r="D64" s="77">
        <v>2084.3000000000002</v>
      </c>
      <c r="E64" s="57">
        <v>2084.3000000000002</v>
      </c>
      <c r="F64" s="57">
        <v>2084.3000000000002</v>
      </c>
    </row>
    <row r="65" spans="1:6" ht="36" x14ac:dyDescent="0.2">
      <c r="A65" s="31">
        <v>45</v>
      </c>
      <c r="B65" s="75" t="s">
        <v>142</v>
      </c>
      <c r="C65" s="76" t="s">
        <v>76</v>
      </c>
      <c r="D65" s="77">
        <f>51634.4+5658.6</f>
        <v>57293</v>
      </c>
      <c r="E65" s="57">
        <f>53049+4608.8</f>
        <v>57657.8</v>
      </c>
      <c r="F65" s="57">
        <f>15561.1+41731.9</f>
        <v>57293</v>
      </c>
    </row>
    <row r="66" spans="1:6" ht="24" hidden="1" x14ac:dyDescent="0.2">
      <c r="A66" s="44">
        <v>35</v>
      </c>
      <c r="B66" s="75" t="s">
        <v>90</v>
      </c>
      <c r="C66" s="76" t="s">
        <v>89</v>
      </c>
      <c r="D66" s="77"/>
      <c r="E66" s="57"/>
      <c r="F66" s="57"/>
    </row>
    <row r="67" spans="1:6" ht="24" x14ac:dyDescent="0.2">
      <c r="A67" s="31">
        <v>46</v>
      </c>
      <c r="B67" s="75" t="s">
        <v>138</v>
      </c>
      <c r="C67" s="76" t="s">
        <v>157</v>
      </c>
      <c r="D67" s="77">
        <f>108.7-10.7</f>
        <v>98</v>
      </c>
      <c r="E67" s="57">
        <f>108.7-10.7</f>
        <v>98</v>
      </c>
      <c r="F67" s="57">
        <f>31.5+66.6</f>
        <v>98.1</v>
      </c>
    </row>
    <row r="68" spans="1:6" ht="24" hidden="1" x14ac:dyDescent="0.2">
      <c r="A68" s="44">
        <v>47</v>
      </c>
      <c r="B68" s="75" t="s">
        <v>72</v>
      </c>
      <c r="C68" s="76" t="s">
        <v>73</v>
      </c>
      <c r="D68" s="77"/>
      <c r="E68" s="57"/>
      <c r="F68" s="57"/>
    </row>
    <row r="69" spans="1:6" ht="24" hidden="1" x14ac:dyDescent="0.2">
      <c r="A69" s="31">
        <v>48</v>
      </c>
      <c r="B69" s="75" t="s">
        <v>36</v>
      </c>
      <c r="C69" s="76" t="s">
        <v>74</v>
      </c>
      <c r="D69" s="77"/>
      <c r="E69" s="57"/>
      <c r="F69" s="57"/>
    </row>
    <row r="70" spans="1:6" ht="36" x14ac:dyDescent="0.2">
      <c r="A70" s="44">
        <v>47</v>
      </c>
      <c r="B70" s="75" t="s">
        <v>163</v>
      </c>
      <c r="C70" s="76" t="s">
        <v>162</v>
      </c>
      <c r="D70" s="77">
        <v>0</v>
      </c>
      <c r="E70" s="79">
        <v>21120.3</v>
      </c>
      <c r="F70" s="57">
        <v>0</v>
      </c>
    </row>
    <row r="71" spans="1:6" ht="24" hidden="1" x14ac:dyDescent="0.2">
      <c r="A71" s="31">
        <v>50</v>
      </c>
      <c r="B71" s="75" t="s">
        <v>120</v>
      </c>
      <c r="C71" s="76" t="s">
        <v>119</v>
      </c>
      <c r="D71" s="77"/>
      <c r="E71" s="57"/>
      <c r="F71" s="57"/>
    </row>
    <row r="72" spans="1:6" ht="36" x14ac:dyDescent="0.2">
      <c r="A72" s="44">
        <v>48</v>
      </c>
      <c r="B72" s="78" t="s">
        <v>116</v>
      </c>
      <c r="C72" s="76" t="s">
        <v>115</v>
      </c>
      <c r="D72" s="77">
        <v>3775.7</v>
      </c>
      <c r="E72" s="57">
        <v>0</v>
      </c>
      <c r="F72" s="57">
        <v>0</v>
      </c>
    </row>
    <row r="73" spans="1:6" ht="36" x14ac:dyDescent="0.2">
      <c r="A73" s="31">
        <v>49</v>
      </c>
      <c r="B73" s="78" t="s">
        <v>160</v>
      </c>
      <c r="C73" s="76" t="s">
        <v>158</v>
      </c>
      <c r="D73" s="77">
        <v>2452.9</v>
      </c>
      <c r="E73" s="57">
        <v>0</v>
      </c>
      <c r="F73" s="57">
        <v>0</v>
      </c>
    </row>
    <row r="74" spans="1:6" ht="48" x14ac:dyDescent="0.2">
      <c r="A74" s="44">
        <v>50</v>
      </c>
      <c r="B74" s="78" t="s">
        <v>125</v>
      </c>
      <c r="C74" s="76" t="s">
        <v>91</v>
      </c>
      <c r="D74" s="77">
        <v>127992.40571000001</v>
      </c>
      <c r="E74" s="57">
        <v>0</v>
      </c>
      <c r="F74" s="57">
        <v>0</v>
      </c>
    </row>
    <row r="75" spans="1:6" ht="12" x14ac:dyDescent="0.2">
      <c r="A75" s="31">
        <v>51</v>
      </c>
      <c r="B75" s="78" t="s">
        <v>161</v>
      </c>
      <c r="C75" s="76" t="s">
        <v>159</v>
      </c>
      <c r="D75" s="77">
        <v>1269.18</v>
      </c>
      <c r="E75" s="57">
        <v>0</v>
      </c>
      <c r="F75" s="57">
        <v>0</v>
      </c>
    </row>
    <row r="76" spans="1:6" ht="24" x14ac:dyDescent="0.2">
      <c r="A76" s="31">
        <v>52</v>
      </c>
      <c r="B76" s="66" t="s">
        <v>164</v>
      </c>
      <c r="C76" s="41"/>
      <c r="D76" s="64">
        <v>3797</v>
      </c>
      <c r="E76" s="57"/>
      <c r="F76" s="57"/>
    </row>
    <row r="77" spans="1:6" ht="24" x14ac:dyDescent="0.2">
      <c r="A77" s="31">
        <v>63</v>
      </c>
      <c r="B77" s="66" t="s">
        <v>165</v>
      </c>
      <c r="C77" s="41"/>
      <c r="D77" s="64">
        <v>113.7</v>
      </c>
      <c r="E77" s="57"/>
      <c r="F77" s="57"/>
    </row>
    <row r="78" spans="1:6" ht="24" x14ac:dyDescent="0.2">
      <c r="A78" s="31">
        <v>54</v>
      </c>
      <c r="B78" s="66" t="s">
        <v>166</v>
      </c>
      <c r="C78" s="41"/>
      <c r="D78" s="64">
        <v>20000</v>
      </c>
      <c r="E78" s="57"/>
      <c r="F78" s="57"/>
    </row>
    <row r="79" spans="1:6" ht="14.25" x14ac:dyDescent="0.2">
      <c r="A79" s="31"/>
      <c r="B79" s="32" t="s">
        <v>22</v>
      </c>
      <c r="C79" s="41"/>
      <c r="D79" s="56"/>
      <c r="E79" s="57"/>
      <c r="F79" s="57"/>
    </row>
    <row r="80" spans="1:6" ht="48" x14ac:dyDescent="0.2">
      <c r="A80" s="31">
        <v>55</v>
      </c>
      <c r="B80" s="58" t="s">
        <v>143</v>
      </c>
      <c r="C80" s="41" t="s">
        <v>69</v>
      </c>
      <c r="D80" s="56">
        <v>48231.3</v>
      </c>
      <c r="E80" s="57">
        <v>48231.3</v>
      </c>
      <c r="F80" s="57">
        <v>48231.3</v>
      </c>
    </row>
    <row r="81" spans="1:6" ht="24" x14ac:dyDescent="0.2">
      <c r="A81" s="31">
        <v>56</v>
      </c>
      <c r="B81" s="58" t="s">
        <v>113</v>
      </c>
      <c r="C81" s="41" t="s">
        <v>53</v>
      </c>
      <c r="D81" s="56">
        <v>940</v>
      </c>
      <c r="E81" s="57">
        <v>564</v>
      </c>
      <c r="F81" s="57">
        <v>626.6</v>
      </c>
    </row>
    <row r="82" spans="1:6" ht="24" x14ac:dyDescent="0.2">
      <c r="A82" s="31">
        <v>57</v>
      </c>
      <c r="B82" s="58" t="s">
        <v>114</v>
      </c>
      <c r="C82" s="41" t="s">
        <v>73</v>
      </c>
      <c r="D82" s="56">
        <v>1737.3</v>
      </c>
      <c r="E82" s="57">
        <v>0</v>
      </c>
      <c r="F82" s="57">
        <v>0</v>
      </c>
    </row>
    <row r="83" spans="1:6" ht="36" x14ac:dyDescent="0.2">
      <c r="A83" s="31">
        <v>58</v>
      </c>
      <c r="B83" s="58" t="s">
        <v>155</v>
      </c>
      <c r="C83" s="41" t="s">
        <v>39</v>
      </c>
      <c r="D83" s="56">
        <v>204.07621</v>
      </c>
      <c r="E83" s="57">
        <v>0</v>
      </c>
      <c r="F83" s="57">
        <v>0</v>
      </c>
    </row>
    <row r="84" spans="1:6" ht="12" x14ac:dyDescent="0.2">
      <c r="A84" s="31">
        <v>59</v>
      </c>
      <c r="B84" s="75" t="s">
        <v>127</v>
      </c>
      <c r="C84" s="76" t="s">
        <v>126</v>
      </c>
      <c r="D84" s="77">
        <v>2610.1999999999998</v>
      </c>
      <c r="E84" s="57">
        <v>0</v>
      </c>
      <c r="F84" s="57">
        <v>0</v>
      </c>
    </row>
    <row r="85" spans="1:6" ht="48" hidden="1" x14ac:dyDescent="0.2">
      <c r="A85" s="31">
        <v>58</v>
      </c>
      <c r="B85" s="58" t="s">
        <v>136</v>
      </c>
      <c r="C85" s="41" t="s">
        <v>135</v>
      </c>
      <c r="D85" s="56"/>
      <c r="E85" s="57"/>
      <c r="F85" s="57"/>
    </row>
    <row r="86" spans="1:6" ht="24" hidden="1" x14ac:dyDescent="0.2">
      <c r="A86" s="31">
        <v>59</v>
      </c>
      <c r="B86" s="58" t="s">
        <v>134</v>
      </c>
      <c r="C86" s="41" t="s">
        <v>92</v>
      </c>
      <c r="D86" s="56"/>
      <c r="E86" s="57"/>
      <c r="F86" s="57"/>
    </row>
    <row r="87" spans="1:6" ht="24" hidden="1" x14ac:dyDescent="0.2">
      <c r="A87" s="31">
        <v>60</v>
      </c>
      <c r="B87" s="58" t="s">
        <v>129</v>
      </c>
      <c r="C87" s="41" t="s">
        <v>128</v>
      </c>
      <c r="D87" s="56"/>
      <c r="E87" s="57"/>
      <c r="F87" s="57"/>
    </row>
    <row r="88" spans="1:6" ht="36" x14ac:dyDescent="0.2">
      <c r="A88" s="31">
        <v>60</v>
      </c>
      <c r="B88" s="58" t="s">
        <v>154</v>
      </c>
      <c r="C88" s="41" t="s">
        <v>153</v>
      </c>
      <c r="D88" s="56">
        <v>868.5</v>
      </c>
      <c r="E88" s="57">
        <v>0</v>
      </c>
      <c r="F88" s="57">
        <v>0</v>
      </c>
    </row>
    <row r="89" spans="1:6" ht="28.5" customHeight="1" x14ac:dyDescent="0.2">
      <c r="A89" s="31">
        <v>61</v>
      </c>
      <c r="B89" s="58" t="s">
        <v>152</v>
      </c>
      <c r="C89" s="41" t="s">
        <v>151</v>
      </c>
      <c r="D89" s="56">
        <v>1006.32</v>
      </c>
      <c r="E89" s="57">
        <v>3863.39</v>
      </c>
      <c r="F89" s="57">
        <v>3863.39</v>
      </c>
    </row>
    <row r="90" spans="1:6" ht="28.5" customHeight="1" x14ac:dyDescent="0.2">
      <c r="A90" s="31">
        <v>62</v>
      </c>
      <c r="B90" s="65" t="s">
        <v>134</v>
      </c>
      <c r="C90" s="80"/>
      <c r="D90" s="64">
        <v>6300</v>
      </c>
      <c r="E90" s="57"/>
      <c r="F90" s="57"/>
    </row>
    <row r="91" spans="1:6" x14ac:dyDescent="0.2">
      <c r="A91" s="31"/>
      <c r="B91" s="35" t="s">
        <v>8</v>
      </c>
      <c r="C91" s="9"/>
      <c r="D91" s="23">
        <f>SUM(D16:D90)</f>
        <v>4170877.6547100004</v>
      </c>
      <c r="E91" s="23">
        <f t="shared" ref="E91:F91" si="0">SUM(E16:E90)</f>
        <v>1364313.9075400005</v>
      </c>
      <c r="F91" s="23">
        <f t="shared" si="0"/>
        <v>1227603.8673400006</v>
      </c>
    </row>
    <row r="92" spans="1:6" x14ac:dyDescent="0.2">
      <c r="A92" s="2"/>
      <c r="B92" s="2"/>
      <c r="C92" s="42"/>
      <c r="D92" s="1"/>
    </row>
    <row r="93" spans="1:6" x14ac:dyDescent="0.2">
      <c r="A93" s="2"/>
      <c r="B93" s="17"/>
      <c r="C93" s="42"/>
      <c r="D93" s="10">
        <v>2023</v>
      </c>
      <c r="E93" s="10">
        <v>2024</v>
      </c>
      <c r="F93" s="10">
        <v>2025</v>
      </c>
    </row>
    <row r="94" spans="1:6" x14ac:dyDescent="0.2">
      <c r="A94" s="2"/>
      <c r="B94" s="18" t="s">
        <v>9</v>
      </c>
      <c r="C94" s="42"/>
      <c r="D94" s="25">
        <f>SUM(D16:D37)</f>
        <v>1534411.8099099998</v>
      </c>
      <c r="E94" s="25">
        <f>SUM(E16:E37)</f>
        <v>1100638.0000000002</v>
      </c>
      <c r="F94" s="25">
        <f>SUM(F16:F37)</f>
        <v>1100660.8000000003</v>
      </c>
    </row>
    <row r="95" spans="1:6" x14ac:dyDescent="0.2">
      <c r="A95" s="2"/>
      <c r="B95" s="18" t="s">
        <v>10</v>
      </c>
      <c r="C95" s="42"/>
      <c r="D95" s="25">
        <f>SUM(D39:D78)</f>
        <v>2574568.1485900008</v>
      </c>
      <c r="E95" s="25">
        <f>SUM(E39:E75)</f>
        <v>211017.21753999998</v>
      </c>
      <c r="F95" s="25">
        <f>SUM(F39:F75)</f>
        <v>74221.777340000001</v>
      </c>
    </row>
    <row r="96" spans="1:6" x14ac:dyDescent="0.2">
      <c r="A96" s="2"/>
      <c r="B96" s="18" t="s">
        <v>11</v>
      </c>
      <c r="C96" s="42"/>
      <c r="D96" s="25">
        <f>SUM(D80:D90)</f>
        <v>61897.696210000002</v>
      </c>
      <c r="E96" s="25">
        <f>SUM(E80:E89)</f>
        <v>52658.69</v>
      </c>
      <c r="F96" s="25">
        <f>SUM(F80:F89)</f>
        <v>52721.29</v>
      </c>
    </row>
    <row r="97" spans="1:6" x14ac:dyDescent="0.2">
      <c r="A97" s="2"/>
      <c r="B97" s="24"/>
      <c r="C97" s="42"/>
      <c r="D97" s="26"/>
      <c r="E97" s="26"/>
      <c r="F97" s="26"/>
    </row>
    <row r="98" spans="1:6" x14ac:dyDescent="0.2">
      <c r="A98" s="2"/>
      <c r="B98" s="19"/>
      <c r="C98" s="42"/>
      <c r="D98" s="27">
        <f>SUM(D94:D96)</f>
        <v>4170877.6547100008</v>
      </c>
      <c r="E98" s="28">
        <f>SUM(E94:E96)</f>
        <v>1364313.90754</v>
      </c>
      <c r="F98" s="28">
        <f>SUM(F94:F96)</f>
        <v>1227603.8673400003</v>
      </c>
    </row>
    <row r="99" spans="1:6" x14ac:dyDescent="0.2">
      <c r="A99" s="2"/>
      <c r="B99" s="19" t="s">
        <v>18</v>
      </c>
      <c r="C99" s="42"/>
      <c r="D99" s="27">
        <v>519634</v>
      </c>
      <c r="E99" s="28">
        <v>415707.2</v>
      </c>
      <c r="F99" s="28">
        <v>415707.2</v>
      </c>
    </row>
    <row r="100" spans="1:6" x14ac:dyDescent="0.2">
      <c r="A100" s="2"/>
      <c r="B100" s="2"/>
      <c r="C100" s="42"/>
      <c r="D100" s="43">
        <f>18305.2+11790.8</f>
        <v>30096</v>
      </c>
      <c r="E100" s="28"/>
      <c r="F100" s="28"/>
    </row>
    <row r="101" spans="1:6" x14ac:dyDescent="0.2">
      <c r="A101" s="2"/>
      <c r="B101" s="33" t="s">
        <v>23</v>
      </c>
      <c r="C101" s="42"/>
      <c r="D101" s="28">
        <f>D98+D99+D100</f>
        <v>4720607.6547100004</v>
      </c>
      <c r="E101" s="28">
        <f>E98+E99+E100</f>
        <v>1780021.10754</v>
      </c>
      <c r="F101" s="28">
        <f>F98+F99+F100</f>
        <v>1643311.0673400003</v>
      </c>
    </row>
    <row r="102" spans="1:6" x14ac:dyDescent="0.2">
      <c r="B102" s="19" t="s">
        <v>21</v>
      </c>
      <c r="D102" s="28">
        <v>815875.9</v>
      </c>
      <c r="E102" s="28">
        <v>858693</v>
      </c>
      <c r="F102" s="28">
        <v>890109.7</v>
      </c>
    </row>
    <row r="103" spans="1:6" x14ac:dyDescent="0.2">
      <c r="B103" s="19">
        <v>207</v>
      </c>
      <c r="D103" s="28">
        <f>846340.9+50000-50000-846340.9</f>
        <v>0</v>
      </c>
      <c r="E103" s="28">
        <v>0</v>
      </c>
      <c r="F103" s="28">
        <v>0</v>
      </c>
    </row>
    <row r="104" spans="1:6" x14ac:dyDescent="0.2">
      <c r="B104" s="19">
        <v>218</v>
      </c>
      <c r="D104" s="28">
        <v>0</v>
      </c>
      <c r="E104" s="28">
        <v>0</v>
      </c>
      <c r="F104" s="28">
        <v>0</v>
      </c>
    </row>
    <row r="105" spans="1:6" x14ac:dyDescent="0.2">
      <c r="B105" s="19" t="s">
        <v>37</v>
      </c>
      <c r="D105" s="28">
        <v>1312.7</v>
      </c>
      <c r="E105" s="28">
        <v>0</v>
      </c>
      <c r="F105" s="28">
        <v>0</v>
      </c>
    </row>
    <row r="106" spans="1:6" x14ac:dyDescent="0.2">
      <c r="B106" s="19" t="s">
        <v>24</v>
      </c>
      <c r="D106" s="28">
        <f>-7279.4-10206.4</f>
        <v>-17485.8</v>
      </c>
      <c r="E106" s="28">
        <v>0</v>
      </c>
      <c r="F106" s="28">
        <v>0</v>
      </c>
    </row>
    <row r="107" spans="1:6" x14ac:dyDescent="0.2">
      <c r="D107" s="28">
        <f>D101+D102+D103+D104+D105+D106</f>
        <v>5520310.4547100011</v>
      </c>
      <c r="E107" s="28">
        <f>E101+E102+E103+E104+E105+E106</f>
        <v>2638714.1075400002</v>
      </c>
      <c r="F107" s="28">
        <f>F101+F102+F103+F104+F105+F106</f>
        <v>2533420.7673400003</v>
      </c>
    </row>
    <row r="108" spans="1:6" x14ac:dyDescent="0.2">
      <c r="D108" s="36">
        <v>5486561.0999999996</v>
      </c>
      <c r="E108" s="36">
        <v>2638714.1</v>
      </c>
      <c r="F108" s="28">
        <v>2533420.7999999998</v>
      </c>
    </row>
    <row r="109" spans="1:6" x14ac:dyDescent="0.2">
      <c r="D109" s="28">
        <f>D107-D108</f>
        <v>33749.354710001498</v>
      </c>
      <c r="E109" s="28">
        <f>E107-E108</f>
        <v>7.5400001369416714E-3</v>
      </c>
      <c r="F109" s="28">
        <f>F107-F108</f>
        <v>-3.2659999560564756E-2</v>
      </c>
    </row>
  </sheetData>
  <autoFilter ref="C15:C91"/>
  <mergeCells count="3">
    <mergeCell ref="A10:F10"/>
    <mergeCell ref="E5:F5"/>
    <mergeCell ref="E1:F1"/>
  </mergeCells>
  <phoneticPr fontId="0" type="noConversion"/>
  <pageMargins left="0.27559055118110237" right="0.15748031496062992" top="0.46" bottom="0.21" header="0.59055118110236227" footer="0"/>
  <pageSetup paperSize="9" scale="8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90" t="s">
        <v>4</v>
      </c>
      <c r="B5" s="90" t="s">
        <v>6</v>
      </c>
      <c r="C5" s="84" t="s">
        <v>5</v>
      </c>
      <c r="D5" s="85"/>
      <c r="E5" s="85"/>
      <c r="F5" s="85"/>
      <c r="G5" s="85"/>
      <c r="H5" s="85"/>
      <c r="I5" s="85"/>
      <c r="J5" s="85"/>
      <c r="K5" s="86"/>
    </row>
    <row r="6" spans="1:11" x14ac:dyDescent="0.2">
      <c r="A6" s="91"/>
      <c r="B6" s="91"/>
      <c r="C6" s="87"/>
      <c r="D6" s="88"/>
      <c r="E6" s="88"/>
      <c r="F6" s="88"/>
      <c r="G6" s="88"/>
      <c r="H6" s="88"/>
      <c r="I6" s="88"/>
      <c r="J6" s="88"/>
      <c r="K6" s="89"/>
    </row>
    <row r="7" spans="1:11" x14ac:dyDescent="0.2">
      <c r="A7" s="92"/>
      <c r="B7" s="92"/>
      <c r="C7" s="83" t="s">
        <v>1</v>
      </c>
      <c r="D7" s="83"/>
      <c r="E7" s="83"/>
      <c r="F7" s="83" t="s">
        <v>13</v>
      </c>
      <c r="G7" s="83"/>
      <c r="H7" s="83"/>
      <c r="I7" s="83" t="s">
        <v>14</v>
      </c>
      <c r="J7" s="83"/>
      <c r="K7" s="83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gorfo1</cp:lastModifiedBy>
  <cp:lastPrinted>2023-06-13T07:20:11Z</cp:lastPrinted>
  <dcterms:created xsi:type="dcterms:W3CDTF">2005-11-30T09:33:36Z</dcterms:created>
  <dcterms:modified xsi:type="dcterms:W3CDTF">2023-09-28T10:02:33Z</dcterms:modified>
</cp:coreProperties>
</file>