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orfo1\Desktop\Для обновления сайта 07.02\Архив 2023 год\"/>
    </mc:Choice>
  </mc:AlternateContent>
  <bookViews>
    <workbookView xWindow="0" yWindow="1740" windowWidth="28800" windowHeight="11880"/>
  </bookViews>
  <sheets>
    <sheet name="Лист1" sheetId="1" r:id="rId1"/>
  </sheets>
  <definedNames>
    <definedName name="_xlnm.Print_Titles" localSheetId="0">Лист1!$4:$5</definedName>
  </definedNames>
  <calcPr calcId="162913"/>
</workbook>
</file>

<file path=xl/calcChain.xml><?xml version="1.0" encoding="utf-8"?>
<calcChain xmlns="http://schemas.openxmlformats.org/spreadsheetml/2006/main">
  <c r="D149" i="1" l="1"/>
  <c r="E20" i="1"/>
  <c r="F142" i="1" l="1"/>
  <c r="E142" i="1"/>
  <c r="I139" i="1" l="1"/>
  <c r="G139" i="1"/>
  <c r="C139" i="1"/>
  <c r="D139" i="1"/>
  <c r="B139" i="1"/>
  <c r="D33" i="1" l="1"/>
  <c r="C44" i="1" l="1"/>
  <c r="D44" i="1"/>
  <c r="G44" i="1"/>
  <c r="I44" i="1"/>
  <c r="B44" i="1"/>
  <c r="G61" i="1"/>
  <c r="I61" i="1"/>
  <c r="F49" i="1" l="1"/>
  <c r="H49" i="1"/>
  <c r="I149" i="1" l="1"/>
  <c r="I9" i="1" l="1"/>
  <c r="D9" i="1"/>
  <c r="C9" i="1"/>
  <c r="B9" i="1"/>
  <c r="G9" i="1" l="1"/>
  <c r="F83" i="1" l="1"/>
  <c r="E83" i="1"/>
  <c r="H15" i="1"/>
  <c r="F15" i="1"/>
  <c r="E15" i="1"/>
  <c r="I144" i="1" l="1"/>
  <c r="I134" i="1"/>
  <c r="I131" i="1"/>
  <c r="I125" i="1"/>
  <c r="I122" i="1"/>
  <c r="I117" i="1"/>
  <c r="I111" i="1"/>
  <c r="I100" i="1"/>
  <c r="I89" i="1"/>
  <c r="I88" i="1" s="1"/>
  <c r="I57" i="1"/>
  <c r="I41" i="1"/>
  <c r="I36" i="1"/>
  <c r="I33" i="1"/>
  <c r="I31" i="1" s="1"/>
  <c r="I24" i="1"/>
  <c r="I23" i="1" s="1"/>
  <c r="I18" i="1"/>
  <c r="I7" i="1"/>
  <c r="E51" i="1"/>
  <c r="F51" i="1"/>
  <c r="I146" i="1" l="1"/>
  <c r="I87" i="1"/>
  <c r="I98" i="1" s="1"/>
  <c r="F52" i="1"/>
  <c r="H40" i="1"/>
  <c r="E40" i="1"/>
  <c r="I147" i="1" l="1"/>
  <c r="E49" i="1"/>
  <c r="H47" i="1"/>
  <c r="C61" i="1" l="1"/>
  <c r="C57" i="1"/>
  <c r="C41" i="1"/>
  <c r="C36" i="1"/>
  <c r="C33" i="1"/>
  <c r="C31" i="1" s="1"/>
  <c r="C24" i="1"/>
  <c r="C23" i="1" s="1"/>
  <c r="C18" i="1"/>
  <c r="C7" i="1"/>
  <c r="C87" i="1" l="1"/>
  <c r="D41" i="1"/>
  <c r="G57" i="1" l="1"/>
  <c r="D57" i="1"/>
  <c r="B57" i="1"/>
  <c r="G111" i="1" l="1"/>
  <c r="C111" i="1"/>
  <c r="D111" i="1"/>
  <c r="B111" i="1"/>
  <c r="G24" i="1"/>
  <c r="D24" i="1"/>
  <c r="D23" i="1" s="1"/>
  <c r="G122" i="1" l="1"/>
  <c r="H26" i="1" l="1"/>
  <c r="H25" i="1"/>
  <c r="H123" i="1" l="1"/>
  <c r="F121" i="1"/>
  <c r="F81" i="1"/>
  <c r="E81" i="1"/>
  <c r="E29" i="1"/>
  <c r="B100" i="1" l="1"/>
  <c r="C100" i="1"/>
  <c r="D100" i="1"/>
  <c r="G100" i="1"/>
  <c r="E121" i="1" l="1"/>
  <c r="H124" i="1" l="1"/>
  <c r="H84" i="1"/>
  <c r="F97" i="1"/>
  <c r="F76" i="1"/>
  <c r="F26" i="1" l="1"/>
  <c r="E26" i="1"/>
  <c r="H143" i="1"/>
  <c r="H141" i="1"/>
  <c r="H116" i="1"/>
  <c r="H115" i="1"/>
  <c r="H114" i="1"/>
  <c r="H110" i="1"/>
  <c r="H109" i="1"/>
  <c r="H30" i="1"/>
  <c r="F64" i="1"/>
  <c r="E64" i="1"/>
  <c r="F30" i="1"/>
  <c r="G36" i="1" l="1"/>
  <c r="D36" i="1"/>
  <c r="B36" i="1"/>
  <c r="H46" i="1"/>
  <c r="E39" i="1"/>
  <c r="H83" i="1" l="1"/>
  <c r="H82" i="1"/>
  <c r="H81" i="1"/>
  <c r="H77" i="1"/>
  <c r="H76" i="1"/>
  <c r="H75" i="1"/>
  <c r="H74" i="1"/>
  <c r="H70" i="1"/>
  <c r="H69" i="1"/>
  <c r="H65" i="1"/>
  <c r="H64" i="1"/>
  <c r="H63" i="1"/>
  <c r="H62" i="1"/>
  <c r="F62" i="1" l="1"/>
  <c r="G23" i="1"/>
  <c r="E30" i="1"/>
  <c r="H111" i="1" l="1"/>
  <c r="B24" i="1"/>
  <c r="B23" i="1" s="1"/>
  <c r="H28" i="1"/>
  <c r="F28" i="1"/>
  <c r="E28" i="1"/>
  <c r="H14" i="1"/>
  <c r="F14" i="1"/>
  <c r="E14" i="1"/>
  <c r="H24" i="1" l="1"/>
  <c r="E24" i="1"/>
  <c r="F24" i="1"/>
  <c r="D134" i="1"/>
  <c r="C134" i="1"/>
  <c r="B134" i="1"/>
  <c r="G134" i="1"/>
  <c r="F23" i="1" l="1"/>
  <c r="E23" i="1"/>
  <c r="H23" i="1"/>
  <c r="F124" i="1"/>
  <c r="F123" i="1"/>
  <c r="E107" i="1"/>
  <c r="E104" i="1"/>
  <c r="H96" i="1"/>
  <c r="E97" i="1"/>
  <c r="E94" i="1"/>
  <c r="F80" i="1"/>
  <c r="E80" i="1"/>
  <c r="F74" i="1"/>
  <c r="F70" i="1"/>
  <c r="E62" i="1"/>
  <c r="E102" i="1" l="1"/>
  <c r="H11" i="1" l="1"/>
  <c r="E77" i="1" l="1"/>
  <c r="B61" i="1"/>
  <c r="D61" i="1"/>
  <c r="E74" i="1"/>
  <c r="F82" i="1"/>
  <c r="E82" i="1"/>
  <c r="C122" i="1"/>
  <c r="D122" i="1"/>
  <c r="H122" i="1" s="1"/>
  <c r="B122" i="1"/>
  <c r="E123" i="1"/>
  <c r="E8" i="1"/>
  <c r="F8" i="1"/>
  <c r="H8" i="1"/>
  <c r="B7" i="1"/>
  <c r="D7" i="1"/>
  <c r="G7" i="1"/>
  <c r="E11" i="1"/>
  <c r="F11" i="1"/>
  <c r="E12" i="1"/>
  <c r="F12" i="1"/>
  <c r="H12" i="1"/>
  <c r="E13" i="1"/>
  <c r="F13" i="1"/>
  <c r="H13" i="1"/>
  <c r="B18" i="1"/>
  <c r="D18" i="1"/>
  <c r="G18" i="1"/>
  <c r="E19" i="1"/>
  <c r="F19" i="1"/>
  <c r="H19" i="1"/>
  <c r="F20" i="1"/>
  <c r="H20" i="1"/>
  <c r="E21" i="1"/>
  <c r="F21" i="1"/>
  <c r="H21" i="1"/>
  <c r="E22" i="1"/>
  <c r="F22" i="1"/>
  <c r="H22" i="1"/>
  <c r="E25" i="1"/>
  <c r="F25" i="1"/>
  <c r="E32" i="1"/>
  <c r="F32" i="1"/>
  <c r="H32" i="1"/>
  <c r="B33" i="1"/>
  <c r="B31" i="1" s="1"/>
  <c r="D31" i="1"/>
  <c r="G33" i="1"/>
  <c r="G31" i="1" s="1"/>
  <c r="E34" i="1"/>
  <c r="F34" i="1"/>
  <c r="H34" i="1"/>
  <c r="E35" i="1"/>
  <c r="F35" i="1"/>
  <c r="H35" i="1"/>
  <c r="E37" i="1"/>
  <c r="F37" i="1"/>
  <c r="H37" i="1"/>
  <c r="B41" i="1"/>
  <c r="G41" i="1"/>
  <c r="E46" i="1"/>
  <c r="F46" i="1"/>
  <c r="E47" i="1"/>
  <c r="F47" i="1"/>
  <c r="E50" i="1"/>
  <c r="F50" i="1"/>
  <c r="H50" i="1"/>
  <c r="H44" i="1" s="1"/>
  <c r="E52" i="1"/>
  <c r="E53" i="1"/>
  <c r="F53" i="1"/>
  <c r="H53" i="1"/>
  <c r="E55" i="1"/>
  <c r="F55" i="1"/>
  <c r="H55" i="1"/>
  <c r="E56" i="1"/>
  <c r="F56" i="1"/>
  <c r="H56" i="1"/>
  <c r="E59" i="1"/>
  <c r="F59" i="1"/>
  <c r="H59" i="1"/>
  <c r="E60" i="1"/>
  <c r="F60" i="1"/>
  <c r="H60" i="1"/>
  <c r="E63" i="1"/>
  <c r="F63" i="1"/>
  <c r="E65" i="1"/>
  <c r="F65" i="1"/>
  <c r="E69" i="1"/>
  <c r="F69" i="1"/>
  <c r="E70" i="1"/>
  <c r="E75" i="1"/>
  <c r="F75" i="1"/>
  <c r="E76" i="1"/>
  <c r="B89" i="1"/>
  <c r="B88" i="1" s="1"/>
  <c r="C89" i="1"/>
  <c r="C88" i="1" s="1"/>
  <c r="D89" i="1"/>
  <c r="D88" i="1" s="1"/>
  <c r="G89" i="1"/>
  <c r="G88" i="1" s="1"/>
  <c r="E90" i="1"/>
  <c r="F90" i="1"/>
  <c r="H90" i="1"/>
  <c r="E91" i="1"/>
  <c r="F91" i="1"/>
  <c r="H91" i="1"/>
  <c r="E92" i="1"/>
  <c r="F92" i="1"/>
  <c r="H92" i="1"/>
  <c r="E93" i="1"/>
  <c r="F93" i="1"/>
  <c r="H93" i="1"/>
  <c r="H97" i="1"/>
  <c r="E101" i="1"/>
  <c r="F101" i="1"/>
  <c r="H101" i="1"/>
  <c r="F102" i="1"/>
  <c r="H102" i="1"/>
  <c r="E103" i="1"/>
  <c r="F103" i="1"/>
  <c r="H103" i="1"/>
  <c r="E105" i="1"/>
  <c r="F105" i="1"/>
  <c r="H105" i="1"/>
  <c r="E108" i="1"/>
  <c r="F108" i="1"/>
  <c r="H108" i="1"/>
  <c r="E109" i="1"/>
  <c r="F109" i="1"/>
  <c r="E110" i="1"/>
  <c r="F110" i="1"/>
  <c r="E114" i="1"/>
  <c r="F114" i="1"/>
  <c r="E115" i="1"/>
  <c r="F115" i="1"/>
  <c r="E116" i="1"/>
  <c r="F116" i="1"/>
  <c r="B117" i="1"/>
  <c r="C117" i="1"/>
  <c r="D117" i="1"/>
  <c r="G117" i="1"/>
  <c r="E118" i="1"/>
  <c r="F118" i="1"/>
  <c r="H118" i="1"/>
  <c r="E119" i="1"/>
  <c r="F119" i="1"/>
  <c r="H119" i="1"/>
  <c r="E120" i="1"/>
  <c r="F120" i="1"/>
  <c r="H120" i="1"/>
  <c r="E124" i="1"/>
  <c r="B125" i="1"/>
  <c r="C125" i="1"/>
  <c r="D125" i="1"/>
  <c r="G125" i="1"/>
  <c r="E126" i="1"/>
  <c r="F126" i="1"/>
  <c r="H126" i="1"/>
  <c r="E127" i="1"/>
  <c r="F127" i="1"/>
  <c r="H127" i="1"/>
  <c r="E128" i="1"/>
  <c r="F128" i="1"/>
  <c r="H128" i="1"/>
  <c r="E129" i="1"/>
  <c r="F129" i="1"/>
  <c r="H129" i="1"/>
  <c r="E130" i="1"/>
  <c r="F130" i="1"/>
  <c r="H130" i="1"/>
  <c r="B131" i="1"/>
  <c r="C131" i="1"/>
  <c r="D131" i="1"/>
  <c r="G131" i="1"/>
  <c r="E132" i="1"/>
  <c r="F132" i="1"/>
  <c r="H132" i="1"/>
  <c r="E133" i="1"/>
  <c r="F133" i="1"/>
  <c r="H133" i="1"/>
  <c r="E135" i="1"/>
  <c r="F135" i="1"/>
  <c r="H135" i="1"/>
  <c r="E136" i="1"/>
  <c r="F136" i="1"/>
  <c r="H136" i="1"/>
  <c r="E137" i="1"/>
  <c r="F137" i="1"/>
  <c r="H137" i="1"/>
  <c r="E140" i="1"/>
  <c r="F140" i="1"/>
  <c r="H140" i="1"/>
  <c r="E141" i="1"/>
  <c r="F141" i="1"/>
  <c r="E143" i="1"/>
  <c r="F143" i="1"/>
  <c r="B144" i="1"/>
  <c r="C144" i="1"/>
  <c r="D144" i="1"/>
  <c r="E144" i="1"/>
  <c r="F144" i="1"/>
  <c r="G144" i="1"/>
  <c r="H144" i="1"/>
  <c r="F44" i="1" l="1"/>
  <c r="E44" i="1"/>
  <c r="D87" i="1"/>
  <c r="D98" i="1" s="1"/>
  <c r="G87" i="1"/>
  <c r="G98" i="1" s="1"/>
  <c r="B87" i="1"/>
  <c r="B98" i="1" s="1"/>
  <c r="E31" i="1"/>
  <c r="F31" i="1"/>
  <c r="F33" i="1"/>
  <c r="H31" i="1"/>
  <c r="H61" i="1"/>
  <c r="F122" i="1"/>
  <c r="E100" i="1"/>
  <c r="E57" i="1"/>
  <c r="H36" i="1"/>
  <c r="E9" i="1"/>
  <c r="E139" i="1"/>
  <c r="E134" i="1"/>
  <c r="F117" i="1"/>
  <c r="G146" i="1"/>
  <c r="F139" i="1"/>
  <c r="F134" i="1"/>
  <c r="H134" i="1"/>
  <c r="H125" i="1"/>
  <c r="H139" i="1"/>
  <c r="C146" i="1"/>
  <c r="E111" i="1"/>
  <c r="F88" i="1"/>
  <c r="H57" i="1"/>
  <c r="B146" i="1"/>
  <c r="H7" i="1"/>
  <c r="F57" i="1"/>
  <c r="F125" i="1"/>
  <c r="E117" i="1"/>
  <c r="E89" i="1"/>
  <c r="E36" i="1"/>
  <c r="E125" i="1"/>
  <c r="F89" i="1"/>
  <c r="E131" i="1"/>
  <c r="E122" i="1"/>
  <c r="D146" i="1"/>
  <c r="E33" i="1"/>
  <c r="F36" i="1"/>
  <c r="H33" i="1"/>
  <c r="F18" i="1"/>
  <c r="F9" i="1"/>
  <c r="E7" i="1"/>
  <c r="H9" i="1"/>
  <c r="H88" i="1"/>
  <c r="F7" i="1"/>
  <c r="H100" i="1"/>
  <c r="F111" i="1"/>
  <c r="F61" i="1"/>
  <c r="E18" i="1"/>
  <c r="F131" i="1"/>
  <c r="H131" i="1"/>
  <c r="H117" i="1"/>
  <c r="E61" i="1"/>
  <c r="F100" i="1"/>
  <c r="E88" i="1"/>
  <c r="H89" i="1"/>
  <c r="H18" i="1"/>
  <c r="D147" i="1" l="1"/>
  <c r="C98" i="1"/>
  <c r="C147" i="1" s="1"/>
  <c r="G147" i="1"/>
  <c r="E146" i="1"/>
  <c r="F146" i="1"/>
  <c r="H146" i="1"/>
  <c r="B147" i="1"/>
  <c r="H87" i="1"/>
  <c r="E87" i="1"/>
  <c r="F87" i="1" l="1"/>
  <c r="H98" i="1"/>
  <c r="E98" i="1"/>
  <c r="F98" i="1"/>
</calcChain>
</file>

<file path=xl/sharedStrings.xml><?xml version="1.0" encoding="utf-8"?>
<sst xmlns="http://schemas.openxmlformats.org/spreadsheetml/2006/main" count="164" uniqueCount="163">
  <si>
    <t>Справка об исполнении бюджета города Лесосибирска</t>
  </si>
  <si>
    <t>Тыс. руб.</t>
  </si>
  <si>
    <t xml:space="preserve">      Наименование показателей</t>
  </si>
  <si>
    <t>План на год</t>
  </si>
  <si>
    <t>ДОХОДЫ</t>
  </si>
  <si>
    <t>НАЛОГИ НА ПРИБЫЛЬ, ДОХОДЫ</t>
  </si>
  <si>
    <t>Налог на прибыль, зачисляемый в бюджеты субъектов РФ</t>
  </si>
  <si>
    <t>В том числе:</t>
  </si>
  <si>
    <t>НАЛОГИ НА СОВОКУПНЫЙ ДОХОД</t>
  </si>
  <si>
    <t>- ЕНВД</t>
  </si>
  <si>
    <t>- единый сельскохозяйственный налог</t>
  </si>
  <si>
    <t>- налог на имущество физ. лиц</t>
  </si>
  <si>
    <t>ГОСУДАРСТВЕННАЯ ПОШЛИНА</t>
  </si>
  <si>
    <t>- госпошлина по делам, рассматриваемым в судах общей юрисдикции, мировыми судьями</t>
  </si>
  <si>
    <t>- госпошлина за право на размещение наружной рекламы</t>
  </si>
  <si>
    <t>ЗАДОЛЖЕННОСТЬ И ПЕРЕРАСЧЕТЫ ПО ОТМЕНЕННЫМ НАЛОГАМ И СБОРАМ:</t>
  </si>
  <si>
    <t>- Земельный налог по обязательствам, возникшим до 1 января 2006 г. (1 09 04050)</t>
  </si>
  <si>
    <t>- Прочие местные налоги и сборы (по отмененным местным налогам и сборам) (1 09 07000)</t>
  </si>
  <si>
    <t>ДОХОДЫ ОТ ИСПОЛЬЗОВАНИЯ ИМУЩЕСТВА, НАХОДЯЩЕГОСЯ В ГОСУД. И МУНИЦИП. СОБСТВЕННОСТИ:</t>
  </si>
  <si>
    <t>- доходы от перечисления части прибыли МУП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</si>
  <si>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</si>
  <si>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</si>
  <si>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- доходы от реализации  иного имущества, находящегося в собственности городских округов в части основных средств</t>
  </si>
  <si>
    <t>- доходы от продажи земельных участков</t>
  </si>
  <si>
    <t>ШТРАФЫ, САНКЦИИ, ВОЗМЕЩЕНИЕ УЩЕРБА</t>
  </si>
  <si>
    <t>ПРОЧИЕ НЕНАЛОГОВЫЕ ДОХОДЫ</t>
  </si>
  <si>
    <t>ВСЕГО ДОХОДОВ</t>
  </si>
  <si>
    <t>БЕЗВОЗМЕЗДНЫЕ ПОСТУПЛЕНИЯ</t>
  </si>
  <si>
    <t>БЕЗВОЗМЕЗДНЫЕ ПОСТУПЛЕНИЯ ОТ ДРУГИХ БЮДЖЕТОВ</t>
  </si>
  <si>
    <t>- дотации</t>
  </si>
  <si>
    <t>- субсидии</t>
  </si>
  <si>
    <t>- субвенции</t>
  </si>
  <si>
    <t>ВСЕГО ДОХОДЫ</t>
  </si>
  <si>
    <t>ВОЗВРАТ ОСТАТКОВ СУБСИДИЙ И СУБВЕНЦИЙ ПРОШЛЫХ ЛЕТ</t>
  </si>
  <si>
    <t>РАСХОДЫ</t>
  </si>
  <si>
    <t>Общегосударственные вопросы</t>
  </si>
  <si>
    <t>Функционирование высшего должностного лица</t>
  </si>
  <si>
    <t>Функционирование законодательных органов власти</t>
  </si>
  <si>
    <t>Функционирование органов исполнительской власти и местных администраций</t>
  </si>
  <si>
    <t>Обеспечение деятельности финансовых, налоговых и таможенных органов и органов надзора</t>
  </si>
  <si>
    <t xml:space="preserve"> 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</si>
  <si>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</si>
  <si>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</si>
  <si>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</si>
  <si>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 xml:space="preserve">        Национальная экономика</t>
  </si>
  <si>
    <t>Транспорт</t>
  </si>
  <si>
    <t>Другие вопросы в области национальной экономики</t>
  </si>
  <si>
    <t>ЖКХ</t>
  </si>
  <si>
    <t>Жилищное хозяйство</t>
  </si>
  <si>
    <t>Коммунальное хозяйство</t>
  </si>
  <si>
    <t>Благоустройство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</si>
  <si>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</si>
  <si>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</si>
  <si>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</si>
  <si>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</si>
  <si>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</si>
  <si>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</si>
  <si>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</si>
  <si>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</si>
  <si>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 и средств массовой информации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</si>
  <si>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</si>
  <si>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</si>
  <si>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</si>
  <si>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</si>
  <si>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</si>
  <si>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ИТОГО РАСХОДОВ</t>
  </si>
  <si>
    <t>Дефицит (-) или профицит  (+)</t>
  </si>
  <si>
    <t>СПРАВОЧНО:</t>
  </si>
  <si>
    <t>ОСТАТОК СРЕДСТВ НА СЧЕТАХ БЮДЖЕТА</t>
  </si>
  <si>
    <t>- остатки целевых средств</t>
  </si>
  <si>
    <t>- собственные средства</t>
  </si>
  <si>
    <t>Физическая культура спорт</t>
  </si>
  <si>
    <t xml:space="preserve">Физическая культура </t>
  </si>
  <si>
    <t>Массовый спорт</t>
  </si>
  <si>
    <t>% роста</t>
  </si>
  <si>
    <t>% исполнения плана года</t>
  </si>
  <si>
    <t>Факт исполнения на отчет дату</t>
  </si>
  <si>
    <t>% исполнения текущего плана</t>
  </si>
  <si>
    <t>Налог на доходы физических лиц                                           в том числе:</t>
  </si>
  <si>
    <t>изменения за тек месяц</t>
  </si>
  <si>
    <t>- прочие доходы от использования имущества и прав, находящихся в государственной и муниципальной собственности</t>
  </si>
  <si>
    <t>Судебная система</t>
  </si>
  <si>
    <t>Другие вопросы в области физической культуры и спорта</t>
  </si>
  <si>
    <t xml:space="preserve"> -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ст. 227, 227.1 и 228 НК РФ</t>
  </si>
  <si>
    <t xml:space="preserve"> - с доходов, полученных физ. лицами в соответствии со ст. 228 НК РФ</t>
  </si>
  <si>
    <t>- арендная плата и поступления от продажи права на заключение договоров аренды за земли, расположенные в границах городских округов, до разграничения гос. собственности на землю (за исключением земель, предназначенных для целей жилищного строительства)</t>
  </si>
  <si>
    <t>ПРОЧИЕ ДОХОДЫ ОТ ОКАЗАНИЯ ПЛАТНЫХ УСЛУГ (РАБОТ)</t>
  </si>
  <si>
    <t>ПРОЧИЕ ДОХОДЫ ОТ КОМПЕНСАЦИИ ЗАТРАТ БЮДЖЕТОВ ГОРОДСКИХ ОКРУГОВ</t>
  </si>
  <si>
    <t>Дорожное хозяйство (дорожные фонды)</t>
  </si>
  <si>
    <t>Д.В. Игумнов</t>
  </si>
  <si>
    <t xml:space="preserve"> - в виде фиксированных авансовых платежей с доходов,  полученных физ лицами, являющимися иностранными гражданами, осуществляющими трудовую деятельность по найму у физ лиц на основании патента в соответствии со ст. 227.1 НК РФ </t>
  </si>
  <si>
    <t>- госпошлина за регистрацию транспортных средств</t>
  </si>
  <si>
    <t>- грант "Спид"</t>
  </si>
  <si>
    <t xml:space="preserve"> </t>
  </si>
  <si>
    <t>Обслуживание государственного и муниципального долга</t>
  </si>
  <si>
    <t>НАЛОГИ НА ТОВАРЫ (РАБОТЫ, УСЛУГИ), РЕАЛИЗУЕМЫЕ НА ТЕРРИТОРИИ РОССИЙСКОЙ ФЕДЕРАЦИИ</t>
  </si>
  <si>
    <t xml:space="preserve"> 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</si>
  <si>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</si>
  <si>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</si>
  <si>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</si>
  <si>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Заместитель главы города - руководитель финансового управления</t>
  </si>
  <si>
    <t xml:space="preserve"> - полученных от осуществления деятельности физ лицами, зарегистрированными в качестве индивидульных предпринимателей, нотариусов, занимающихся частной практикой, адокатов, учредивших адвокатские кабинеты и других лиц, занимающихся частной практикой в соответствии со ст. 227.1 НК РФ</t>
  </si>
  <si>
    <t>ДОХОДЫ, ПОСТУПАЮЩИЕ В ПОРЯДКЕ ВОЗМЕЩЕНИЯ РАСХОДОВ, ПОНЕСЕННЫХ В СВЯЗИ С ЭКСПЛУАТАЦИЕЙ ИМУЩЕСТВА ГОРОДСКИХ ОКРУГОВ</t>
  </si>
  <si>
    <t>земельный налог с организаций</t>
  </si>
  <si>
    <t>земельный налог с физических лиц</t>
  </si>
  <si>
    <t>Земельный налог:</t>
  </si>
  <si>
    <t>ДОХОДЫ БЮДЖЕТОВ ГОРОДСКИХ ОКРУГОВ ОТ ВОЗВРАТА ОРГАНИЗАЦИЯМИ ОСТАТКОВ СУБСИДИЙ, СУБВЕНЦИЙ И ИНЫХ МЕЖБЮДЖЕТНЫХ ТРАНСФЕРТОВ, ИМЕЮЩИХ ЦЕЛЕВОЕ НАЗНАЧЕНИЕ, ПРОШЛЫХ ЛЕТ</t>
  </si>
  <si>
    <t>Дополнительное образование детей</t>
  </si>
  <si>
    <t>ПРОЧИЕ БЕЗВОЗМЕЗДНЫЕ ПОСТУПЛЕНИЯ ОТ НЕГОСУДАРСТВЕННЫХ ОРГАНИЗАЦИЙ</t>
  </si>
  <si>
    <t>доходы от сдачи в аренду имущества, составляющего казну городских округов (за исключением земельных участков)</t>
  </si>
  <si>
    <t>ПРОЧИЕ БЕЗВОЗМЕЗДНЫЕ ПОСТУПЛЕНИЯ В БЮДЖЕТЫ ГОРОДСКИХ ОКРУГОВ</t>
  </si>
  <si>
    <t>Другие вопросы в области охраны окружающей среды</t>
  </si>
  <si>
    <t>Охрана окружающей среды</t>
  </si>
  <si>
    <t>Охрана объектов растительного и животного мира и среды их обитания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</si>
  <si>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(1 16 01063)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</si>
  <si>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(1 16 01143)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</si>
  <si>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(1 16 01153)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</si>
  <si>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(1 16 01203)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</si>
  <si>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(1 16 02020)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</si>
  <si>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 (1 16 1010004)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</si>
  <si>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 (1 16 1012901)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</si>
  <si>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 1  января  2020  года (1 16 1012301)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</si>
  <si>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 (1 16 10031)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</si>
  <si>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 (1 16 10032)</t>
  </si>
  <si>
    <t xml:space="preserve">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(1 16 01053)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</si>
  <si>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   (1 16 1106401)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</si>
  <si>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   (1 16 1105001)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</si>
  <si>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(1 16 01113)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</si>
  <si>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(1 16 01173)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</si>
  <si>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(1 16 01080)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</si>
  <si>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(1 16 01070)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</si>
  <si>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(1 16 01190)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</si>
  <si>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</si>
  <si>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</si>
  <si>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</si>
  <si>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</si>
  <si>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в связи  с  применением патентной системы налогообложения</t>
  </si>
  <si>
    <t>НАЛОГ НА ИМУЩЕСТВО</t>
  </si>
  <si>
    <t xml:space="preserve"> иные межбюджетные трансферты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</si>
  <si>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</si>
  <si>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 (1 16 01163)</t>
  </si>
  <si>
    <t>Обеспечение проведения выборов и референдумов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</si>
  <si>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 судьями, комиссиями по делам несовершеннолетних и защите их прав (1 16 01103)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</si>
  <si>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(1 16 01133)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</si>
  <si>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      (1 16 01180)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</si>
  <si>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</si>
  <si>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Водное хозяйство</t>
  </si>
  <si>
    <t>Лесное хозяйство</t>
  </si>
  <si>
    <t>доходы от продажи квартир, находящихся в собственности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</si>
  <si>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</si>
  <si>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Факт за аналогичный период 2022г.</t>
  </si>
  <si>
    <t>На 01.01.2023</t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</si>
  <si>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(размещение и эксплуатацию нестационарного торгового объекта)</t>
    </r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</si>
  <si>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(установка и эксплуатация рекламных конструкций)</t>
    </r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</si>
  <si>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</si>
  <si>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</si>
  <si>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 (1 16 07010)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</si>
  <si>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(1 16 07090)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</si>
  <si>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</si>
  <si>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Спорт высших достижений</t>
  </si>
  <si>
    <t>на 01 ноября 2023 года</t>
  </si>
  <si>
    <t>План за 10 месяцев 2023г.</t>
  </si>
  <si>
    <t>На  01.11.2023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</si>
</sst>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00000"/>
  </numFmts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 applyProtection="1">
      <alignment horizontal="left" vertical="justify" wrapText="1"/>
      <protection locked="0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justify"/>
    </xf>
    <xf numFmtId="0" fontId="2" fillId="0" borderId="0" xfId="0" applyFont="1" applyFill="1" applyAlignment="1" applyProtection="1">
      <alignment horizontal="justify"/>
      <protection locked="0"/>
    </xf>
    <xf numFmtId="0" fontId="1" fillId="0" borderId="0" xfId="0" applyFont="1" applyFill="1" applyAlignment="1" applyProtection="1">
      <alignment horizontal="justify"/>
      <protection locked="0"/>
    </xf>
    <xf numFmtId="0" fontId="3" fillId="0" borderId="1" xfId="0" applyFont="1" applyFill="1" applyBorder="1" applyAlignment="1" applyProtection="1">
      <alignment vertical="justify"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5" fontId="1" fillId="0" borderId="0" xfId="0" applyNumberFormat="1" applyFont="1" applyFill="1" applyProtection="1">
      <protection locked="0"/>
    </xf>
    <xf numFmtId="165" fontId="2" fillId="0" borderId="0" xfId="0" applyNumberFormat="1" applyFont="1" applyFill="1" applyProtection="1">
      <protection locked="0"/>
    </xf>
    <xf numFmtId="164" fontId="3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2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2" fillId="0" borderId="1" xfId="0" applyNumberFormat="1" applyFont="1" applyFill="1" applyBorder="1" applyAlignment="1" applyProtection="1">
      <alignment vertical="top" wrapText="1"/>
      <protection locked="0"/>
    </xf>
    <xf numFmtId="164" fontId="2" fillId="0" borderId="1" xfId="0" applyNumberFormat="1" applyFont="1" applyFill="1" applyBorder="1" applyAlignment="1" applyProtection="1">
      <alignment vertical="top" wrapText="1"/>
      <protection locked="0"/>
    </xf>
    <xf numFmtId="164" fontId="2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2" xfId="0" applyNumberFormat="1" applyFont="1" applyFill="1" applyBorder="1" applyAlignment="1">
      <alignment horizontal="center" vertical="top" wrapText="1"/>
    </xf>
    <xf numFmtId="0" fontId="2" fillId="0" borderId="13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 applyProtection="1">
      <alignment horizontal="center"/>
      <protection locked="0"/>
    </xf>
    <xf numFmtId="165" fontId="5" fillId="0" borderId="0" xfId="0" applyNumberFormat="1" applyFont="1" applyFill="1" applyBorder="1" applyAlignment="1">
      <alignment horizontal="right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top" wrapText="1"/>
    </xf>
    <xf numFmtId="0" fontId="5" fillId="0" borderId="14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/>
      <protection locked="0"/>
    </xf>
    <xf numFmtId="165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0" xfId="0" applyNumberFormat="1" applyFont="1" applyFill="1"/>
    <xf numFmtId="165" fontId="5" fillId="0" borderId="0" xfId="0" applyNumberFormat="1" applyFont="1" applyFill="1" applyAlignment="1" applyProtection="1">
      <alignment horizontal="justify"/>
      <protection locked="0"/>
    </xf>
    <xf numFmtId="165" fontId="5" fillId="0" borderId="0" xfId="0" applyNumberFormat="1" applyFont="1" applyFill="1" applyProtection="1"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0" fontId="2" fillId="0" borderId="7" xfId="0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top" wrapText="1"/>
    </xf>
    <xf numFmtId="164" fontId="3" fillId="0" borderId="4" xfId="0" applyNumberFormat="1" applyFont="1" applyFill="1" applyBorder="1" applyAlignment="1" applyProtection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9"/>
  <sheetViews>
    <sheetView tabSelected="1" topLeftCell="A127" zoomScaleNormal="100" workbookViewId="0">
      <selection activeCell="D136" sqref="D136"/>
    </sheetView>
  </sheetViews>
  <sheetFormatPr defaultRowHeight="15" x14ac:dyDescent="0.25"/>
  <cols>
    <col min="1" max="1" width="44.85546875" style="21" customWidth="1"/>
    <col min="2" max="2" width="14" style="64" customWidth="1"/>
    <col min="3" max="3" width="13.7109375" style="64" customWidth="1"/>
    <col min="4" max="4" width="12.7109375" style="64" customWidth="1"/>
    <col min="5" max="5" width="12.7109375" style="22" customWidth="1"/>
    <col min="6" max="6" width="11.85546875" style="22" customWidth="1"/>
    <col min="7" max="7" width="12.42578125" style="64" customWidth="1"/>
    <col min="8" max="8" width="10" style="22" customWidth="1"/>
    <col min="9" max="9" width="12.5703125" style="64" customWidth="1"/>
    <col min="10" max="13" width="9.140625" style="21"/>
    <col min="14" max="14" width="12.140625" style="21" customWidth="1"/>
    <col min="15" max="16384" width="9.140625" style="21"/>
  </cols>
  <sheetData>
    <row r="1" spans="1:9" ht="23.25" customHeight="1" x14ac:dyDescent="0.25">
      <c r="A1" s="70" t="s">
        <v>0</v>
      </c>
      <c r="B1" s="70"/>
      <c r="C1" s="70"/>
      <c r="D1" s="70"/>
      <c r="E1" s="70"/>
      <c r="F1" s="70"/>
      <c r="G1" s="70"/>
      <c r="H1" s="70"/>
      <c r="I1" s="51"/>
    </row>
    <row r="2" spans="1:9" ht="19.5" customHeight="1" x14ac:dyDescent="0.25">
      <c r="A2" s="71" t="s">
        <v>160</v>
      </c>
      <c r="B2" s="71"/>
      <c r="C2" s="71"/>
      <c r="D2" s="71"/>
      <c r="E2" s="71"/>
      <c r="F2" s="71"/>
      <c r="G2" s="71"/>
      <c r="H2" s="71"/>
      <c r="I2" s="52"/>
    </row>
    <row r="3" spans="1:9" ht="5.25" hidden="1" customHeight="1" x14ac:dyDescent="0.25">
      <c r="A3" s="72" t="s">
        <v>1</v>
      </c>
      <c r="B3" s="72"/>
      <c r="C3" s="72"/>
      <c r="D3" s="72"/>
      <c r="E3" s="72"/>
      <c r="F3" s="72"/>
      <c r="G3" s="72"/>
      <c r="H3" s="72"/>
      <c r="I3" s="53"/>
    </row>
    <row r="4" spans="1:9" ht="70.5" customHeight="1" thickBot="1" x14ac:dyDescent="0.25">
      <c r="A4" s="40" t="s">
        <v>2</v>
      </c>
      <c r="B4" s="54" t="s">
        <v>3</v>
      </c>
      <c r="C4" s="54" t="s">
        <v>161</v>
      </c>
      <c r="D4" s="54" t="s">
        <v>76</v>
      </c>
      <c r="E4" s="41" t="s">
        <v>75</v>
      </c>
      <c r="F4" s="41" t="s">
        <v>77</v>
      </c>
      <c r="G4" s="54" t="s">
        <v>150</v>
      </c>
      <c r="H4" s="42" t="s">
        <v>74</v>
      </c>
      <c r="I4" s="54" t="s">
        <v>79</v>
      </c>
    </row>
    <row r="5" spans="1:9" ht="18" customHeight="1" thickBot="1" x14ac:dyDescent="0.25">
      <c r="A5" s="43">
        <v>1</v>
      </c>
      <c r="B5" s="55">
        <v>2</v>
      </c>
      <c r="C5" s="55">
        <v>3</v>
      </c>
      <c r="D5" s="55">
        <v>4</v>
      </c>
      <c r="E5" s="44">
        <v>5</v>
      </c>
      <c r="F5" s="44">
        <v>6</v>
      </c>
      <c r="G5" s="55">
        <v>7</v>
      </c>
      <c r="H5" s="45">
        <v>8</v>
      </c>
      <c r="I5" s="56">
        <v>9</v>
      </c>
    </row>
    <row r="6" spans="1:9" ht="24.75" customHeight="1" x14ac:dyDescent="0.2">
      <c r="A6" s="73" t="s">
        <v>4</v>
      </c>
      <c r="B6" s="74"/>
      <c r="C6" s="74"/>
      <c r="D6" s="74"/>
      <c r="E6" s="74"/>
      <c r="F6" s="74"/>
      <c r="G6" s="74"/>
      <c r="H6" s="74"/>
      <c r="I6" s="75"/>
    </row>
    <row r="7" spans="1:9" ht="14.25" x14ac:dyDescent="0.2">
      <c r="A7" s="5" t="s">
        <v>5</v>
      </c>
      <c r="B7" s="57">
        <f>B8+B9</f>
        <v>474060</v>
      </c>
      <c r="C7" s="57">
        <f>C8+C9</f>
        <v>355190.2</v>
      </c>
      <c r="D7" s="57">
        <f>D8+D9</f>
        <v>356219.4</v>
      </c>
      <c r="E7" s="25">
        <f>$D:$D/$B:$B*100</f>
        <v>75.142260473357808</v>
      </c>
      <c r="F7" s="25">
        <f>$D:$D/$C:$C*100</f>
        <v>100.28976024676356</v>
      </c>
      <c r="G7" s="57">
        <f>G8+G9</f>
        <v>365298.2</v>
      </c>
      <c r="H7" s="25">
        <f>$D:$D/$G:$G*100</f>
        <v>97.514688000105124</v>
      </c>
      <c r="I7" s="57">
        <f>I8+I9</f>
        <v>47944</v>
      </c>
    </row>
    <row r="8" spans="1:9" ht="25.5" x14ac:dyDescent="0.2">
      <c r="A8" s="50" t="s">
        <v>6</v>
      </c>
      <c r="B8" s="58">
        <v>21077</v>
      </c>
      <c r="C8" s="58">
        <v>15477</v>
      </c>
      <c r="D8" s="58">
        <v>83.5</v>
      </c>
      <c r="E8" s="25">
        <f>$D:$D/$B:$B*100</f>
        <v>0.39616643734876877</v>
      </c>
      <c r="F8" s="25">
        <f>$D:$D/$C:$C*100</f>
        <v>0.53951024100277833</v>
      </c>
      <c r="G8" s="58">
        <v>24851.5</v>
      </c>
      <c r="H8" s="25">
        <f>$D:$D/$G:$G*100</f>
        <v>0.33599581514194315</v>
      </c>
      <c r="I8" s="58">
        <v>2724.9</v>
      </c>
    </row>
    <row r="9" spans="1:9" ht="12.75" customHeight="1" x14ac:dyDescent="0.2">
      <c r="A9" s="82" t="s">
        <v>78</v>
      </c>
      <c r="B9" s="78">
        <f>B11+B12+B13+B14+B15+B16+B17</f>
        <v>452983</v>
      </c>
      <c r="C9" s="78">
        <f>C11+C12+C13+C14+C15+C16+C17</f>
        <v>339713.2</v>
      </c>
      <c r="D9" s="78">
        <f>D11+D12+D13+D14+D15+D16+D17</f>
        <v>356135.9</v>
      </c>
      <c r="E9" s="76">
        <f>$D:$D/$B:$B*100</f>
        <v>78.620146892929768</v>
      </c>
      <c r="F9" s="80">
        <f>$D:$D/$C:$C*100</f>
        <v>104.83428374287487</v>
      </c>
      <c r="G9" s="78">
        <f>G11+G12+G13+G14+G15+G17</f>
        <v>340446.7</v>
      </c>
      <c r="H9" s="76">
        <f>$D:$D/$G:$G*100</f>
        <v>104.60841594293615</v>
      </c>
      <c r="I9" s="78">
        <f>I11+I12+I13+I14+I15+I16+I17</f>
        <v>45219.1</v>
      </c>
    </row>
    <row r="10" spans="1:9" ht="12.75" customHeight="1" x14ac:dyDescent="0.2">
      <c r="A10" s="83"/>
      <c r="B10" s="79"/>
      <c r="C10" s="79"/>
      <c r="D10" s="79"/>
      <c r="E10" s="77"/>
      <c r="F10" s="81"/>
      <c r="G10" s="79"/>
      <c r="H10" s="77"/>
      <c r="I10" s="79"/>
    </row>
    <row r="11" spans="1:9" ht="51" customHeight="1" x14ac:dyDescent="0.2">
      <c r="A11" s="1" t="s">
        <v>83</v>
      </c>
      <c r="B11" s="59">
        <v>431280</v>
      </c>
      <c r="C11" s="59">
        <v>322215.40000000002</v>
      </c>
      <c r="D11" s="59">
        <v>339348.7</v>
      </c>
      <c r="E11" s="28">
        <f>$D:$D/$B:$B*100</f>
        <v>78.684079948061594</v>
      </c>
      <c r="F11" s="28">
        <f>$D:$D/$C:$C*100</f>
        <v>105.31734361548206</v>
      </c>
      <c r="G11" s="59">
        <v>321300.40000000002</v>
      </c>
      <c r="H11" s="28">
        <f>$D:$D/$G:$G*100</f>
        <v>105.61726658292363</v>
      </c>
      <c r="I11" s="59">
        <v>43723</v>
      </c>
    </row>
    <row r="12" spans="1:9" ht="89.25" x14ac:dyDescent="0.2">
      <c r="A12" s="2" t="s">
        <v>101</v>
      </c>
      <c r="B12" s="59">
        <v>1373</v>
      </c>
      <c r="C12" s="59">
        <v>1239.8</v>
      </c>
      <c r="D12" s="59">
        <v>1647.3</v>
      </c>
      <c r="E12" s="28">
        <f>$D:$D/$B:$B*100</f>
        <v>119.97815003641661</v>
      </c>
      <c r="F12" s="28">
        <f>$D:$D/$C:$C*100</f>
        <v>132.86820454912083</v>
      </c>
      <c r="G12" s="59">
        <v>1131.5</v>
      </c>
      <c r="H12" s="28">
        <f>$D:$D/$G:$G*100</f>
        <v>145.58550596553249</v>
      </c>
      <c r="I12" s="59">
        <v>103.5</v>
      </c>
    </row>
    <row r="13" spans="1:9" ht="25.5" x14ac:dyDescent="0.2">
      <c r="A13" s="3" t="s">
        <v>84</v>
      </c>
      <c r="B13" s="59">
        <v>4250</v>
      </c>
      <c r="C13" s="59">
        <v>3448</v>
      </c>
      <c r="D13" s="59">
        <v>3713.5</v>
      </c>
      <c r="E13" s="28">
        <f>$D:$D/$B:$B*100</f>
        <v>87.376470588235293</v>
      </c>
      <c r="F13" s="28">
        <f>$D:$D/$C:$C*100</f>
        <v>107.70011600928073</v>
      </c>
      <c r="G13" s="59">
        <v>3908.2</v>
      </c>
      <c r="H13" s="28">
        <f>$D:$D/$G:$G*100</f>
        <v>95.018166931068009</v>
      </c>
      <c r="I13" s="59">
        <v>294.7</v>
      </c>
    </row>
    <row r="14" spans="1:9" ht="65.25" customHeight="1" x14ac:dyDescent="0.2">
      <c r="A14" s="6" t="s">
        <v>90</v>
      </c>
      <c r="B14" s="59">
        <v>15000</v>
      </c>
      <c r="C14" s="59">
        <v>11960</v>
      </c>
      <c r="D14" s="59">
        <v>7519.4</v>
      </c>
      <c r="E14" s="28">
        <f>$D:$D/$B:$B*100</f>
        <v>50.129333333333328</v>
      </c>
      <c r="F14" s="28">
        <f>$D:$D/$C:$C*100</f>
        <v>62.871237458193974</v>
      </c>
      <c r="G14" s="59">
        <v>12665</v>
      </c>
      <c r="H14" s="28">
        <f>$D:$D/$G:$G*100</f>
        <v>59.371496249506507</v>
      </c>
      <c r="I14" s="59">
        <v>664.4</v>
      </c>
    </row>
    <row r="15" spans="1:9" ht="48.75" customHeight="1" x14ac:dyDescent="0.2">
      <c r="A15" s="37" t="s">
        <v>132</v>
      </c>
      <c r="B15" s="59">
        <v>1080</v>
      </c>
      <c r="C15" s="59">
        <v>850</v>
      </c>
      <c r="D15" s="59">
        <v>1490</v>
      </c>
      <c r="E15" s="28">
        <f>$D:$D/$B:$B*100</f>
        <v>137.96296296296296</v>
      </c>
      <c r="F15" s="28">
        <f>$D:$D/$C:$C*100</f>
        <v>175.29411764705881</v>
      </c>
      <c r="G15" s="59">
        <v>1441.6</v>
      </c>
      <c r="H15" s="28">
        <f>$D:$D/$G:$G*100</f>
        <v>103.35738068812432</v>
      </c>
      <c r="I15" s="59">
        <v>174.2</v>
      </c>
    </row>
    <row r="16" spans="1:9" ht="60" customHeight="1" x14ac:dyDescent="0.2">
      <c r="A16" s="37" t="s">
        <v>155</v>
      </c>
      <c r="B16" s="59">
        <v>0</v>
      </c>
      <c r="C16" s="59">
        <v>0</v>
      </c>
      <c r="D16" s="59">
        <v>1799.7</v>
      </c>
      <c r="E16" s="28">
        <v>0</v>
      </c>
      <c r="F16" s="28">
        <v>0</v>
      </c>
      <c r="G16" s="59">
        <v>0</v>
      </c>
      <c r="H16" s="28">
        <v>0</v>
      </c>
      <c r="I16" s="59">
        <v>125.8</v>
      </c>
    </row>
    <row r="17" spans="1:9" ht="61.5" customHeight="1" x14ac:dyDescent="0.2">
      <c r="A17" s="37" t="s">
        <v>154</v>
      </c>
      <c r="B17" s="59">
        <v>0</v>
      </c>
      <c r="C17" s="59">
        <v>0</v>
      </c>
      <c r="D17" s="59">
        <v>617.29999999999995</v>
      </c>
      <c r="E17" s="28">
        <v>0</v>
      </c>
      <c r="F17" s="28">
        <v>0</v>
      </c>
      <c r="G17" s="59">
        <v>0</v>
      </c>
      <c r="H17" s="28">
        <v>0</v>
      </c>
      <c r="I17" s="59">
        <v>133.5</v>
      </c>
    </row>
    <row r="18" spans="1:9" ht="39.75" customHeight="1" x14ac:dyDescent="0.2">
      <c r="A18" s="20" t="s">
        <v>95</v>
      </c>
      <c r="B18" s="49">
        <f>B19+B20+B21+B22</f>
        <v>55972.2</v>
      </c>
      <c r="C18" s="49">
        <f>C19+C20+C21+C22</f>
        <v>47356.9</v>
      </c>
      <c r="D18" s="49">
        <f>D19+D20+D21+D22</f>
        <v>53423.4</v>
      </c>
      <c r="E18" s="25">
        <f t="shared" ref="E18:E26" si="0">$D:$D/$B:$B*100</f>
        <v>95.446310847170565</v>
      </c>
      <c r="F18" s="25">
        <f t="shared" ref="F18:F26" si="1">$D:$D/$C:$C*100</f>
        <v>112.81017127387985</v>
      </c>
      <c r="G18" s="49">
        <f>G19+G20+G21+G22</f>
        <v>51383.799999999996</v>
      </c>
      <c r="H18" s="25">
        <f t="shared" ref="H18:H26" si="2">$D:$D/$G:$G*100</f>
        <v>103.9693444237289</v>
      </c>
      <c r="I18" s="49">
        <f>I19+I20+I21+I22</f>
        <v>6289.6</v>
      </c>
    </row>
    <row r="19" spans="1:9" ht="37.5" customHeight="1" x14ac:dyDescent="0.2">
      <c r="A19" s="8" t="s">
        <v>96</v>
      </c>
      <c r="B19" s="59">
        <v>26511.3</v>
      </c>
      <c r="C19" s="59">
        <v>22314.799999999999</v>
      </c>
      <c r="D19" s="59">
        <v>27469.1</v>
      </c>
      <c r="E19" s="28">
        <f t="shared" si="0"/>
        <v>103.61279907058498</v>
      </c>
      <c r="F19" s="28">
        <f t="shared" si="1"/>
        <v>123.09812321867102</v>
      </c>
      <c r="G19" s="59">
        <v>25360.6</v>
      </c>
      <c r="H19" s="28">
        <f t="shared" si="2"/>
        <v>108.31407774264017</v>
      </c>
      <c r="I19" s="59">
        <v>3325.4</v>
      </c>
    </row>
    <row r="20" spans="1:9" ht="56.25" customHeight="1" x14ac:dyDescent="0.2">
      <c r="A20" s="8" t="s">
        <v>97</v>
      </c>
      <c r="B20" s="59">
        <v>184.1</v>
      </c>
      <c r="C20" s="59">
        <v>144.69999999999999</v>
      </c>
      <c r="D20" s="59">
        <v>145.5</v>
      </c>
      <c r="E20" s="28">
        <f t="shared" si="0"/>
        <v>79.033134166214012</v>
      </c>
      <c r="F20" s="28">
        <f t="shared" si="1"/>
        <v>100.55286800276436</v>
      </c>
      <c r="G20" s="59">
        <v>142.30000000000001</v>
      </c>
      <c r="H20" s="28">
        <f t="shared" si="2"/>
        <v>102.24877020379479</v>
      </c>
      <c r="I20" s="59">
        <v>15.4</v>
      </c>
    </row>
    <row r="21" spans="1:9" ht="55.5" customHeight="1" x14ac:dyDescent="0.2">
      <c r="A21" s="8" t="s">
        <v>98</v>
      </c>
      <c r="B21" s="59">
        <v>32773.300000000003</v>
      </c>
      <c r="C21" s="59">
        <v>27930.1</v>
      </c>
      <c r="D21" s="59">
        <v>28891.200000000001</v>
      </c>
      <c r="E21" s="28">
        <f t="shared" si="0"/>
        <v>88.154686894514739</v>
      </c>
      <c r="F21" s="28">
        <f t="shared" si="1"/>
        <v>103.44109043648251</v>
      </c>
      <c r="G21" s="59">
        <v>28813.7</v>
      </c>
      <c r="H21" s="28">
        <f t="shared" si="2"/>
        <v>100.26896927503238</v>
      </c>
      <c r="I21" s="59">
        <v>3198.4</v>
      </c>
    </row>
    <row r="22" spans="1:9" ht="54" customHeight="1" x14ac:dyDescent="0.2">
      <c r="A22" s="8" t="s">
        <v>99</v>
      </c>
      <c r="B22" s="59">
        <v>-3496.5</v>
      </c>
      <c r="C22" s="59">
        <v>-3032.7</v>
      </c>
      <c r="D22" s="59">
        <v>-3082.4</v>
      </c>
      <c r="E22" s="28">
        <f t="shared" si="0"/>
        <v>88.156728156728164</v>
      </c>
      <c r="F22" s="28">
        <f t="shared" si="1"/>
        <v>101.63880370626835</v>
      </c>
      <c r="G22" s="59">
        <v>-2932.8</v>
      </c>
      <c r="H22" s="28">
        <f t="shared" si="2"/>
        <v>105.10092744135298</v>
      </c>
      <c r="I22" s="59">
        <v>-249.6</v>
      </c>
    </row>
    <row r="23" spans="1:9" ht="14.25" x14ac:dyDescent="0.2">
      <c r="A23" s="7" t="s">
        <v>8</v>
      </c>
      <c r="B23" s="49">
        <f>B24+B28+B29+B30</f>
        <v>122582.7</v>
      </c>
      <c r="C23" s="49">
        <f>C24+C28+C29+C30</f>
        <v>102227.7</v>
      </c>
      <c r="D23" s="49">
        <f>D24+D28+D29+D30</f>
        <v>103821.00000000001</v>
      </c>
      <c r="E23" s="25">
        <f t="shared" si="0"/>
        <v>84.694659197423476</v>
      </c>
      <c r="F23" s="25">
        <f t="shared" si="1"/>
        <v>101.5585795239451</v>
      </c>
      <c r="G23" s="49">
        <f t="shared" ref="G23" si="3">G24+G28+G29+G30</f>
        <v>97531.1</v>
      </c>
      <c r="H23" s="25">
        <f t="shared" si="2"/>
        <v>106.4491223825016</v>
      </c>
      <c r="I23" s="49">
        <f>I24+I28+I29+I30</f>
        <v>17944.899999999998</v>
      </c>
    </row>
    <row r="24" spans="1:9" ht="27.75" customHeight="1" x14ac:dyDescent="0.2">
      <c r="A24" s="38" t="s">
        <v>133</v>
      </c>
      <c r="B24" s="49">
        <f>SUM(B25:B26)</f>
        <v>100701.1</v>
      </c>
      <c r="C24" s="49">
        <f>SUM(C25:C26)</f>
        <v>86590.7</v>
      </c>
      <c r="D24" s="49">
        <f>SUM(D25:D27)</f>
        <v>94830.6</v>
      </c>
      <c r="E24" s="28">
        <f t="shared" si="0"/>
        <v>94.170371525236561</v>
      </c>
      <c r="F24" s="28">
        <f t="shared" si="1"/>
        <v>109.51591799119306</v>
      </c>
      <c r="G24" s="49">
        <f>SUM(G25:G27)</f>
        <v>83422.700000000012</v>
      </c>
      <c r="H24" s="25">
        <f t="shared" si="2"/>
        <v>113.67481512825645</v>
      </c>
      <c r="I24" s="49">
        <f>SUM(I25:I27)</f>
        <v>18303.599999999999</v>
      </c>
    </row>
    <row r="25" spans="1:9" ht="27.75" customHeight="1" x14ac:dyDescent="0.2">
      <c r="A25" s="3" t="s">
        <v>134</v>
      </c>
      <c r="B25" s="59">
        <v>63714.5</v>
      </c>
      <c r="C25" s="59">
        <v>53994.1</v>
      </c>
      <c r="D25" s="59">
        <v>57097</v>
      </c>
      <c r="E25" s="28">
        <f t="shared" si="0"/>
        <v>89.613824168752799</v>
      </c>
      <c r="F25" s="28">
        <f t="shared" si="1"/>
        <v>105.74673899555694</v>
      </c>
      <c r="G25" s="59">
        <v>48677.7</v>
      </c>
      <c r="H25" s="28">
        <f t="shared" si="2"/>
        <v>117.29601028807852</v>
      </c>
      <c r="I25" s="59">
        <v>12511.3</v>
      </c>
    </row>
    <row r="26" spans="1:9" ht="42.75" customHeight="1" x14ac:dyDescent="0.2">
      <c r="A26" s="39" t="s">
        <v>135</v>
      </c>
      <c r="B26" s="59">
        <v>36986.6</v>
      </c>
      <c r="C26" s="59">
        <v>32596.6</v>
      </c>
      <c r="D26" s="59">
        <v>37733.599999999999</v>
      </c>
      <c r="E26" s="28">
        <f t="shared" si="0"/>
        <v>102.01965035986005</v>
      </c>
      <c r="F26" s="28">
        <f t="shared" si="1"/>
        <v>115.75931232091689</v>
      </c>
      <c r="G26" s="59">
        <v>34743.4</v>
      </c>
      <c r="H26" s="28">
        <f t="shared" si="2"/>
        <v>108.60652670723073</v>
      </c>
      <c r="I26" s="59">
        <v>5792.3</v>
      </c>
    </row>
    <row r="27" spans="1:9" ht="42.75" customHeight="1" x14ac:dyDescent="0.2">
      <c r="A27" s="39" t="s">
        <v>145</v>
      </c>
      <c r="B27" s="59">
        <v>0</v>
      </c>
      <c r="C27" s="59">
        <v>0</v>
      </c>
      <c r="D27" s="59">
        <v>0</v>
      </c>
      <c r="E27" s="28">
        <v>0</v>
      </c>
      <c r="F27" s="28">
        <v>0</v>
      </c>
      <c r="G27" s="59">
        <v>1.6</v>
      </c>
      <c r="H27" s="28">
        <v>0</v>
      </c>
      <c r="I27" s="59">
        <v>0</v>
      </c>
    </row>
    <row r="28" spans="1:9" x14ac:dyDescent="0.2">
      <c r="A28" s="3" t="s">
        <v>9</v>
      </c>
      <c r="B28" s="59">
        <v>86.7</v>
      </c>
      <c r="C28" s="59">
        <v>82.1</v>
      </c>
      <c r="D28" s="59">
        <v>-353.9</v>
      </c>
      <c r="E28" s="28">
        <f t="shared" ref="E28:E37" si="4">$D:$D/$B:$B*100</f>
        <v>-408.18915801614759</v>
      </c>
      <c r="F28" s="28">
        <f>$D:$D/$C:$C*100</f>
        <v>-431.05968331303285</v>
      </c>
      <c r="G28" s="59">
        <v>386.7</v>
      </c>
      <c r="H28" s="28">
        <f>$D:$D/$G:$G*100</f>
        <v>-91.517972588569947</v>
      </c>
      <c r="I28" s="59">
        <v>5.7</v>
      </c>
    </row>
    <row r="29" spans="1:9" x14ac:dyDescent="0.2">
      <c r="A29" s="3" t="s">
        <v>10</v>
      </c>
      <c r="B29" s="59">
        <v>194.9</v>
      </c>
      <c r="C29" s="59">
        <v>194.9</v>
      </c>
      <c r="D29" s="59">
        <v>15.2</v>
      </c>
      <c r="E29" s="28">
        <f t="shared" si="4"/>
        <v>7.7988712160082088</v>
      </c>
      <c r="F29" s="28">
        <v>0</v>
      </c>
      <c r="G29" s="59">
        <v>184.7</v>
      </c>
      <c r="H29" s="28">
        <v>0</v>
      </c>
      <c r="I29" s="59">
        <v>0</v>
      </c>
    </row>
    <row r="30" spans="1:9" ht="25.5" x14ac:dyDescent="0.2">
      <c r="A30" s="3" t="s">
        <v>136</v>
      </c>
      <c r="B30" s="59">
        <v>21600</v>
      </c>
      <c r="C30" s="59">
        <v>15360</v>
      </c>
      <c r="D30" s="59">
        <v>9329.1</v>
      </c>
      <c r="E30" s="28">
        <f t="shared" si="4"/>
        <v>43.19027777777778</v>
      </c>
      <c r="F30" s="28">
        <f t="shared" ref="F30:F37" si="5">$D:$D/$C:$C*100</f>
        <v>60.736328125000007</v>
      </c>
      <c r="G30" s="59">
        <v>13537</v>
      </c>
      <c r="H30" s="28">
        <f t="shared" ref="H30:H37" si="6">$D:$D/$G:$G*100</f>
        <v>68.915564748467162</v>
      </c>
      <c r="I30" s="59">
        <v>-364.4</v>
      </c>
    </row>
    <row r="31" spans="1:9" ht="14.25" x14ac:dyDescent="0.2">
      <c r="A31" s="7" t="s">
        <v>137</v>
      </c>
      <c r="B31" s="58">
        <f>SUM(B32+B33)</f>
        <v>31447</v>
      </c>
      <c r="C31" s="58">
        <f>SUM(C32+C33)</f>
        <v>17785</v>
      </c>
      <c r="D31" s="58">
        <f t="shared" ref="D31" si="7">SUM(D32+D33)</f>
        <v>19918.199999999997</v>
      </c>
      <c r="E31" s="25">
        <f t="shared" si="4"/>
        <v>63.338951251311727</v>
      </c>
      <c r="F31" s="25">
        <f t="shared" si="5"/>
        <v>111.99437728422828</v>
      </c>
      <c r="G31" s="58">
        <f t="shared" ref="G31" si="8">SUM(G32+G33)</f>
        <v>20319</v>
      </c>
      <c r="H31" s="25">
        <f t="shared" si="6"/>
        <v>98.027461981396712</v>
      </c>
      <c r="I31" s="58">
        <f t="shared" ref="I31" si="9">SUM(I32+I33)</f>
        <v>9300.5</v>
      </c>
    </row>
    <row r="32" spans="1:9" x14ac:dyDescent="0.2">
      <c r="A32" s="3" t="s">
        <v>11</v>
      </c>
      <c r="B32" s="59">
        <v>16870</v>
      </c>
      <c r="C32" s="59">
        <v>7495</v>
      </c>
      <c r="D32" s="59">
        <v>9587.7999999999993</v>
      </c>
      <c r="E32" s="28">
        <f t="shared" si="4"/>
        <v>56.833432128037927</v>
      </c>
      <c r="F32" s="28">
        <f t="shared" si="5"/>
        <v>127.9226150767178</v>
      </c>
      <c r="G32" s="59">
        <v>10242.5</v>
      </c>
      <c r="H32" s="28">
        <f t="shared" si="6"/>
        <v>93.608005857944832</v>
      </c>
      <c r="I32" s="59">
        <v>5215.7</v>
      </c>
    </row>
    <row r="33" spans="1:9" ht="14.25" x14ac:dyDescent="0.2">
      <c r="A33" s="7" t="s">
        <v>105</v>
      </c>
      <c r="B33" s="58">
        <f t="shared" ref="B33:G33" si="10">SUM(B34:B35)</f>
        <v>14577</v>
      </c>
      <c r="C33" s="58">
        <f t="shared" ref="C33" si="11">SUM(C34:C35)</f>
        <v>10290</v>
      </c>
      <c r="D33" s="58">
        <f t="shared" si="10"/>
        <v>10330.4</v>
      </c>
      <c r="E33" s="25">
        <f t="shared" si="4"/>
        <v>70.867805446936956</v>
      </c>
      <c r="F33" s="25">
        <f t="shared" si="5"/>
        <v>100.39261418853256</v>
      </c>
      <c r="G33" s="58">
        <f t="shared" si="10"/>
        <v>10076.5</v>
      </c>
      <c r="H33" s="25">
        <f t="shared" si="6"/>
        <v>102.51972411055425</v>
      </c>
      <c r="I33" s="58">
        <f t="shared" ref="I33" si="12">SUM(I34:I35)</f>
        <v>4084.8</v>
      </c>
    </row>
    <row r="34" spans="1:9" x14ac:dyDescent="0.2">
      <c r="A34" s="3" t="s">
        <v>103</v>
      </c>
      <c r="B34" s="59">
        <v>9360</v>
      </c>
      <c r="C34" s="59">
        <v>7000</v>
      </c>
      <c r="D34" s="59">
        <v>6478.4</v>
      </c>
      <c r="E34" s="28">
        <f t="shared" si="4"/>
        <v>69.213675213675202</v>
      </c>
      <c r="F34" s="28">
        <f t="shared" si="5"/>
        <v>92.548571428571421</v>
      </c>
      <c r="G34" s="59">
        <v>8051.8</v>
      </c>
      <c r="H34" s="28">
        <f t="shared" si="6"/>
        <v>80.459027795027197</v>
      </c>
      <c r="I34" s="59">
        <v>1605.7</v>
      </c>
    </row>
    <row r="35" spans="1:9" x14ac:dyDescent="0.2">
      <c r="A35" s="3" t="s">
        <v>104</v>
      </c>
      <c r="B35" s="59">
        <v>5217</v>
      </c>
      <c r="C35" s="59">
        <v>3290</v>
      </c>
      <c r="D35" s="59">
        <v>3852</v>
      </c>
      <c r="E35" s="28">
        <f t="shared" si="4"/>
        <v>73.835537665324907</v>
      </c>
      <c r="F35" s="28">
        <f t="shared" si="5"/>
        <v>117.08206686930092</v>
      </c>
      <c r="G35" s="59">
        <v>2024.7</v>
      </c>
      <c r="H35" s="28">
        <f t="shared" si="6"/>
        <v>190.25040746777299</v>
      </c>
      <c r="I35" s="59">
        <v>2479.1</v>
      </c>
    </row>
    <row r="36" spans="1:9" ht="14.25" x14ac:dyDescent="0.2">
      <c r="A36" s="5" t="s">
        <v>12</v>
      </c>
      <c r="B36" s="49">
        <f>SUM(B37,B39,B40)</f>
        <v>13434</v>
      </c>
      <c r="C36" s="49">
        <f>SUM(C37,C39,C40)</f>
        <v>11654</v>
      </c>
      <c r="D36" s="49">
        <f t="shared" ref="D36" si="13">SUM(D37,D39,D40)</f>
        <v>12338.3</v>
      </c>
      <c r="E36" s="25">
        <f t="shared" si="4"/>
        <v>91.84382909036772</v>
      </c>
      <c r="F36" s="25">
        <f t="shared" si="5"/>
        <v>105.87180367255877</v>
      </c>
      <c r="G36" s="49">
        <f>SUM(G37,G39,G40)</f>
        <v>12159.300000000001</v>
      </c>
      <c r="H36" s="25">
        <f t="shared" si="6"/>
        <v>101.47212421767699</v>
      </c>
      <c r="I36" s="49">
        <f t="shared" ref="I36" si="14">SUM(I37,I39,I40)</f>
        <v>1357.2</v>
      </c>
    </row>
    <row r="37" spans="1:9" ht="24.75" customHeight="1" x14ac:dyDescent="0.2">
      <c r="A37" s="3" t="s">
        <v>13</v>
      </c>
      <c r="B37" s="59">
        <v>13300</v>
      </c>
      <c r="C37" s="59">
        <v>11544</v>
      </c>
      <c r="D37" s="59">
        <v>12294.5</v>
      </c>
      <c r="E37" s="28">
        <f t="shared" si="4"/>
        <v>92.439849624060159</v>
      </c>
      <c r="F37" s="28">
        <f t="shared" si="5"/>
        <v>106.50121275121276</v>
      </c>
      <c r="G37" s="59">
        <v>12060.7</v>
      </c>
      <c r="H37" s="28">
        <f t="shared" si="6"/>
        <v>101.93852761448341</v>
      </c>
      <c r="I37" s="59">
        <v>1357.2</v>
      </c>
    </row>
    <row r="38" spans="1:9" ht="12.75" hidden="1" customHeight="1" x14ac:dyDescent="0.2">
      <c r="A38" s="4" t="s">
        <v>91</v>
      </c>
      <c r="B38" s="59"/>
      <c r="C38" s="59"/>
      <c r="D38" s="59"/>
      <c r="E38" s="28"/>
      <c r="F38" s="28"/>
      <c r="G38" s="59"/>
      <c r="H38" s="28"/>
      <c r="I38" s="59"/>
    </row>
    <row r="39" spans="1:9" ht="27" customHeight="1" x14ac:dyDescent="0.2">
      <c r="A39" s="3" t="s">
        <v>14</v>
      </c>
      <c r="B39" s="59">
        <v>110</v>
      </c>
      <c r="C39" s="59">
        <v>110</v>
      </c>
      <c r="D39" s="59">
        <v>15</v>
      </c>
      <c r="E39" s="28">
        <f>$D:$D/$B:$B*100</f>
        <v>13.636363636363635</v>
      </c>
      <c r="F39" s="28">
        <v>0</v>
      </c>
      <c r="G39" s="59">
        <v>65</v>
      </c>
      <c r="H39" s="28">
        <v>0</v>
      </c>
      <c r="I39" s="59">
        <v>0</v>
      </c>
    </row>
    <row r="40" spans="1:9" ht="72" customHeight="1" x14ac:dyDescent="0.2">
      <c r="A40" s="3" t="s">
        <v>139</v>
      </c>
      <c r="B40" s="59">
        <v>24</v>
      </c>
      <c r="C40" s="59">
        <v>0</v>
      </c>
      <c r="D40" s="59">
        <v>28.8</v>
      </c>
      <c r="E40" s="28">
        <f>$D:$D/$B:$B*100</f>
        <v>120</v>
      </c>
      <c r="F40" s="28">
        <v>0</v>
      </c>
      <c r="G40" s="59">
        <v>33.6</v>
      </c>
      <c r="H40" s="28">
        <f>$D:$D/$G:$G*100</f>
        <v>85.714285714285708</v>
      </c>
      <c r="I40" s="59">
        <v>0</v>
      </c>
    </row>
    <row r="41" spans="1:9" ht="25.5" x14ac:dyDescent="0.2">
      <c r="A41" s="7" t="s">
        <v>15</v>
      </c>
      <c r="B41" s="49">
        <f>$42:$42+$43:$43</f>
        <v>0</v>
      </c>
      <c r="C41" s="49">
        <f>$42:$42+$43:$43</f>
        <v>0</v>
      </c>
      <c r="D41" s="49">
        <f>$42:$42+$43:$43</f>
        <v>0</v>
      </c>
      <c r="E41" s="25">
        <v>0</v>
      </c>
      <c r="F41" s="25">
        <v>0</v>
      </c>
      <c r="G41" s="49">
        <f>$42:$42+$43:$43</f>
        <v>0</v>
      </c>
      <c r="H41" s="25">
        <v>0</v>
      </c>
      <c r="I41" s="49">
        <f>$42:$42+$43:$43</f>
        <v>0</v>
      </c>
    </row>
    <row r="42" spans="1:9" ht="25.5" x14ac:dyDescent="0.2">
      <c r="A42" s="3" t="s">
        <v>16</v>
      </c>
      <c r="B42" s="59">
        <v>0</v>
      </c>
      <c r="C42" s="59">
        <v>0</v>
      </c>
      <c r="D42" s="59">
        <v>0</v>
      </c>
      <c r="E42" s="28">
        <v>0</v>
      </c>
      <c r="F42" s="28">
        <v>0</v>
      </c>
      <c r="G42" s="59">
        <v>-0.2</v>
      </c>
      <c r="H42" s="28">
        <v>0</v>
      </c>
      <c r="I42" s="59">
        <v>0</v>
      </c>
    </row>
    <row r="43" spans="1:9" ht="25.5" x14ac:dyDescent="0.2">
      <c r="A43" s="3" t="s">
        <v>17</v>
      </c>
      <c r="B43" s="59">
        <v>0</v>
      </c>
      <c r="C43" s="59">
        <v>0</v>
      </c>
      <c r="D43" s="59">
        <v>0</v>
      </c>
      <c r="E43" s="28">
        <v>0</v>
      </c>
      <c r="F43" s="28">
        <v>0</v>
      </c>
      <c r="G43" s="59">
        <v>0.2</v>
      </c>
      <c r="H43" s="28">
        <v>0</v>
      </c>
      <c r="I43" s="59">
        <v>0</v>
      </c>
    </row>
    <row r="44" spans="1:9" ht="38.25" x14ac:dyDescent="0.2">
      <c r="A44" s="7" t="s">
        <v>18</v>
      </c>
      <c r="B44" s="49">
        <f>SUM(B45:B52)</f>
        <v>88141.6</v>
      </c>
      <c r="C44" s="49">
        <f t="shared" ref="C44:I44" si="15">SUM(C45:C52)</f>
        <v>74517.600000000006</v>
      </c>
      <c r="D44" s="49">
        <f t="shared" si="15"/>
        <v>78123.900000000009</v>
      </c>
      <c r="E44" s="49">
        <f t="shared" si="15"/>
        <v>751.85679312295736</v>
      </c>
      <c r="F44" s="49">
        <f t="shared" si="15"/>
        <v>875.4970531589363</v>
      </c>
      <c r="G44" s="49">
        <f t="shared" si="15"/>
        <v>85629.000000000015</v>
      </c>
      <c r="H44" s="49">
        <f t="shared" si="15"/>
        <v>406.39336351379347</v>
      </c>
      <c r="I44" s="49">
        <f t="shared" si="15"/>
        <v>4284.2000000000007</v>
      </c>
    </row>
    <row r="45" spans="1:9" ht="51" x14ac:dyDescent="0.2">
      <c r="A45" s="4" t="s">
        <v>158</v>
      </c>
      <c r="B45" s="59">
        <v>0</v>
      </c>
      <c r="C45" s="59">
        <v>0</v>
      </c>
      <c r="D45" s="59">
        <v>140</v>
      </c>
      <c r="E45" s="28">
        <v>0</v>
      </c>
      <c r="F45" s="28">
        <v>0</v>
      </c>
      <c r="G45" s="59">
        <v>0</v>
      </c>
      <c r="H45" s="28">
        <v>0</v>
      </c>
      <c r="I45" s="59">
        <v>0</v>
      </c>
    </row>
    <row r="46" spans="1:9" ht="76.5" x14ac:dyDescent="0.2">
      <c r="A46" s="4" t="s">
        <v>85</v>
      </c>
      <c r="B46" s="59">
        <v>57700</v>
      </c>
      <c r="C46" s="59">
        <v>48425</v>
      </c>
      <c r="D46" s="59">
        <v>51388.5</v>
      </c>
      <c r="E46" s="28">
        <f>$D:$D/$B:$B*100</f>
        <v>89.06152512998267</v>
      </c>
      <c r="F46" s="28">
        <f>$D:$D/$C:$C*100</f>
        <v>106.11977284460505</v>
      </c>
      <c r="G46" s="59">
        <v>58212.1</v>
      </c>
      <c r="H46" s="28">
        <f>$D:$D/$G:$G*100</f>
        <v>88.278038414693853</v>
      </c>
      <c r="I46" s="59">
        <v>2197.9</v>
      </c>
    </row>
    <row r="47" spans="1:9" ht="38.25" x14ac:dyDescent="0.2">
      <c r="A47" s="3" t="s">
        <v>109</v>
      </c>
      <c r="B47" s="59">
        <v>20380</v>
      </c>
      <c r="C47" s="59">
        <v>17110</v>
      </c>
      <c r="D47" s="59">
        <v>16912.099999999999</v>
      </c>
      <c r="E47" s="28">
        <f>$D:$D/$B:$B*100</f>
        <v>82.983807654563293</v>
      </c>
      <c r="F47" s="28">
        <f>$D:$D/$C:$C*100</f>
        <v>98.843366452367036</v>
      </c>
      <c r="G47" s="59">
        <v>19303.7</v>
      </c>
      <c r="H47" s="28">
        <f>$D:$D/$G:$G*100</f>
        <v>87.610665312867468</v>
      </c>
      <c r="I47" s="59">
        <v>1320</v>
      </c>
    </row>
    <row r="48" spans="1:9" ht="89.25" x14ac:dyDescent="0.2">
      <c r="A48" s="3" t="s">
        <v>149</v>
      </c>
      <c r="B48" s="59">
        <v>0</v>
      </c>
      <c r="C48" s="59">
        <v>0</v>
      </c>
      <c r="D48" s="59">
        <v>0</v>
      </c>
      <c r="E48" s="28">
        <v>0</v>
      </c>
      <c r="F48" s="28">
        <v>0</v>
      </c>
      <c r="G48" s="59">
        <v>0</v>
      </c>
      <c r="H48" s="28">
        <v>0</v>
      </c>
      <c r="I48" s="59">
        <v>0</v>
      </c>
    </row>
    <row r="49" spans="1:9" ht="19.5" customHeight="1" x14ac:dyDescent="0.2">
      <c r="A49" s="3" t="s">
        <v>19</v>
      </c>
      <c r="B49" s="59">
        <v>11.6</v>
      </c>
      <c r="C49" s="59">
        <v>11.6</v>
      </c>
      <c r="D49" s="59">
        <v>14.9</v>
      </c>
      <c r="E49" s="28">
        <f>$D:$D/$B:$B*100</f>
        <v>128.44827586206898</v>
      </c>
      <c r="F49" s="28">
        <f>$D:$D/$C:$C*100</f>
        <v>128.44827586206898</v>
      </c>
      <c r="G49" s="59">
        <v>11.6</v>
      </c>
      <c r="H49" s="28">
        <f>$D:$D/$G:$G*100</f>
        <v>128.44827586206898</v>
      </c>
      <c r="I49" s="59">
        <v>0</v>
      </c>
    </row>
    <row r="50" spans="1:9" ht="46.5" customHeight="1" x14ac:dyDescent="0.2">
      <c r="A50" s="4" t="s">
        <v>80</v>
      </c>
      <c r="B50" s="59">
        <v>8550</v>
      </c>
      <c r="C50" s="59">
        <v>7725</v>
      </c>
      <c r="D50" s="59">
        <v>8268.2000000000007</v>
      </c>
      <c r="E50" s="28">
        <f>$D:$D/$B:$B*100</f>
        <v>96.704093567251476</v>
      </c>
      <c r="F50" s="28">
        <f>$D:$D/$C:$C*100</f>
        <v>107.031715210356</v>
      </c>
      <c r="G50" s="59">
        <v>8101.6</v>
      </c>
      <c r="H50" s="28">
        <f>$D:$D/$G:$G*100</f>
        <v>102.05638392416314</v>
      </c>
      <c r="I50" s="59">
        <v>597.70000000000005</v>
      </c>
    </row>
    <row r="51" spans="1:9" ht="119.25" customHeight="1" x14ac:dyDescent="0.2">
      <c r="A51" s="4" t="s">
        <v>152</v>
      </c>
      <c r="B51" s="59">
        <v>180</v>
      </c>
      <c r="C51" s="59">
        <v>146</v>
      </c>
      <c r="D51" s="59">
        <v>518.1</v>
      </c>
      <c r="E51" s="28">
        <f>$D:$D/$B:$B*100</f>
        <v>287.83333333333331</v>
      </c>
      <c r="F51" s="28">
        <f>$D:$D/$C:$C*100</f>
        <v>354.86301369863014</v>
      </c>
      <c r="G51" s="59">
        <v>0</v>
      </c>
      <c r="H51" s="28">
        <v>0</v>
      </c>
      <c r="I51" s="59">
        <v>65</v>
      </c>
    </row>
    <row r="52" spans="1:9" ht="120.75" customHeight="1" x14ac:dyDescent="0.2">
      <c r="A52" s="3" t="s">
        <v>153</v>
      </c>
      <c r="B52" s="59">
        <v>1320</v>
      </c>
      <c r="C52" s="59">
        <v>1100</v>
      </c>
      <c r="D52" s="59">
        <v>882.1</v>
      </c>
      <c r="E52" s="28">
        <f>$D:$D/$B:$B*100</f>
        <v>66.825757575757578</v>
      </c>
      <c r="F52" s="28">
        <f>$D:$D/$C:$C*100</f>
        <v>80.190909090909088</v>
      </c>
      <c r="G52" s="59">
        <v>0</v>
      </c>
      <c r="H52" s="28">
        <v>0</v>
      </c>
      <c r="I52" s="59">
        <v>103.6</v>
      </c>
    </row>
    <row r="53" spans="1:9" ht="25.5" x14ac:dyDescent="0.2">
      <c r="A53" s="50" t="s">
        <v>20</v>
      </c>
      <c r="B53" s="58">
        <v>16640</v>
      </c>
      <c r="C53" s="58">
        <v>15570</v>
      </c>
      <c r="D53" s="58">
        <v>9263.4</v>
      </c>
      <c r="E53" s="25">
        <f>$D:$D/$B:$B*100</f>
        <v>55.669471153846153</v>
      </c>
      <c r="F53" s="25">
        <f>$D:$D/$C:$C*100</f>
        <v>59.495183044315993</v>
      </c>
      <c r="G53" s="58">
        <v>16461.7</v>
      </c>
      <c r="H53" s="25">
        <f>$D:$D/$G:$G*100</f>
        <v>56.27243844803391</v>
      </c>
      <c r="I53" s="58">
        <v>1760.9</v>
      </c>
    </row>
    <row r="54" spans="1:9" ht="25.5" x14ac:dyDescent="0.2">
      <c r="A54" s="46" t="s">
        <v>86</v>
      </c>
      <c r="B54" s="58">
        <v>0</v>
      </c>
      <c r="C54" s="58">
        <v>0</v>
      </c>
      <c r="D54" s="58">
        <v>0</v>
      </c>
      <c r="E54" s="25">
        <v>0</v>
      </c>
      <c r="F54" s="25">
        <v>0</v>
      </c>
      <c r="G54" s="58">
        <v>0</v>
      </c>
      <c r="H54" s="25">
        <v>0</v>
      </c>
      <c r="I54" s="58">
        <v>0</v>
      </c>
    </row>
    <row r="55" spans="1:9" ht="51" x14ac:dyDescent="0.2">
      <c r="A55" s="46" t="s">
        <v>102</v>
      </c>
      <c r="B55" s="58">
        <v>454.2</v>
      </c>
      <c r="C55" s="58">
        <v>378.5</v>
      </c>
      <c r="D55" s="58">
        <v>406.4</v>
      </c>
      <c r="E55" s="25">
        <f>$D:$D/$B:$B*100</f>
        <v>89.476001761338622</v>
      </c>
      <c r="F55" s="25">
        <f>$D:$D/$C:$C*100</f>
        <v>107.37120211360633</v>
      </c>
      <c r="G55" s="58">
        <v>352.7</v>
      </c>
      <c r="H55" s="25">
        <f>$D:$D/$G:$G*100</f>
        <v>115.2254040260845</v>
      </c>
      <c r="I55" s="58">
        <v>44.4</v>
      </c>
    </row>
    <row r="56" spans="1:9" ht="25.5" x14ac:dyDescent="0.2">
      <c r="A56" s="46" t="s">
        <v>87</v>
      </c>
      <c r="B56" s="58">
        <v>60</v>
      </c>
      <c r="C56" s="58">
        <v>50</v>
      </c>
      <c r="D56" s="58">
        <v>1539</v>
      </c>
      <c r="E56" s="25">
        <f>$D:$D/$B:$B*100</f>
        <v>2565</v>
      </c>
      <c r="F56" s="25">
        <f>$D:$D/$C:$C*100</f>
        <v>3078</v>
      </c>
      <c r="G56" s="58">
        <v>4100.1000000000004</v>
      </c>
      <c r="H56" s="25">
        <f>$D:$D/$G:$G*100</f>
        <v>37.535669861710687</v>
      </c>
      <c r="I56" s="58">
        <v>554.20000000000005</v>
      </c>
    </row>
    <row r="57" spans="1:9" ht="25.5" x14ac:dyDescent="0.2">
      <c r="A57" s="7" t="s">
        <v>21</v>
      </c>
      <c r="B57" s="49">
        <f>$58:$58+$59:$59+$60:$60</f>
        <v>10510</v>
      </c>
      <c r="C57" s="49">
        <f>$58:$58+$59:$59+$60:$60</f>
        <v>8850</v>
      </c>
      <c r="D57" s="49">
        <f>$58:$58+$59:$59+$60:$60</f>
        <v>25243.599999999999</v>
      </c>
      <c r="E57" s="25">
        <f>$D:$D/$B:$B*100</f>
        <v>240.18648905803994</v>
      </c>
      <c r="F57" s="25">
        <f>$D:$D/$C:$C*100</f>
        <v>285.23841807909605</v>
      </c>
      <c r="G57" s="49">
        <f>$58:$58+$59:$59+$60:$60</f>
        <v>16049.3</v>
      </c>
      <c r="H57" s="25">
        <f>$D:$D/$G:$G*100</f>
        <v>157.2878567912619</v>
      </c>
      <c r="I57" s="49">
        <f>$58:$58+$59:$59+$60:$60</f>
        <v>2329.5</v>
      </c>
    </row>
    <row r="58" spans="1:9" ht="30" customHeight="1" x14ac:dyDescent="0.2">
      <c r="A58" s="3" t="s">
        <v>148</v>
      </c>
      <c r="B58" s="60">
        <v>0</v>
      </c>
      <c r="C58" s="60">
        <v>0</v>
      </c>
      <c r="D58" s="60">
        <v>0</v>
      </c>
      <c r="E58" s="28">
        <v>0</v>
      </c>
      <c r="F58" s="28">
        <v>0</v>
      </c>
      <c r="G58" s="60">
        <v>2608</v>
      </c>
      <c r="H58" s="28">
        <v>0</v>
      </c>
      <c r="I58" s="60">
        <v>0</v>
      </c>
    </row>
    <row r="59" spans="1:9" ht="38.25" x14ac:dyDescent="0.2">
      <c r="A59" s="3" t="s">
        <v>22</v>
      </c>
      <c r="B59" s="59">
        <v>7910</v>
      </c>
      <c r="C59" s="59">
        <v>6750</v>
      </c>
      <c r="D59" s="59">
        <v>22757.1</v>
      </c>
      <c r="E59" s="28">
        <f t="shared" ref="E59:E65" si="16">$D:$D/$B:$B*100</f>
        <v>287.70037926675093</v>
      </c>
      <c r="F59" s="28">
        <f t="shared" ref="F59:F65" si="17">$D:$D/$C:$C*100</f>
        <v>337.14222222222219</v>
      </c>
      <c r="G59" s="59">
        <v>9889.1</v>
      </c>
      <c r="H59" s="28">
        <f t="shared" ref="H59:H65" si="18">$D:$D/$G:$G*100</f>
        <v>230.12306478850451</v>
      </c>
      <c r="I59" s="59">
        <v>873.1</v>
      </c>
    </row>
    <row r="60" spans="1:9" ht="14.25" customHeight="1" x14ac:dyDescent="0.2">
      <c r="A60" s="3" t="s">
        <v>23</v>
      </c>
      <c r="B60" s="59">
        <v>2600</v>
      </c>
      <c r="C60" s="59">
        <v>2100</v>
      </c>
      <c r="D60" s="59">
        <v>2486.5</v>
      </c>
      <c r="E60" s="28">
        <f t="shared" si="16"/>
        <v>95.634615384615387</v>
      </c>
      <c r="F60" s="28">
        <f t="shared" si="17"/>
        <v>118.4047619047619</v>
      </c>
      <c r="G60" s="59">
        <v>3552.2</v>
      </c>
      <c r="H60" s="28">
        <f t="shared" si="18"/>
        <v>69.998873937278304</v>
      </c>
      <c r="I60" s="59">
        <v>1456.4</v>
      </c>
    </row>
    <row r="61" spans="1:9" ht="14.25" x14ac:dyDescent="0.2">
      <c r="A61" s="50" t="s">
        <v>24</v>
      </c>
      <c r="B61" s="49">
        <f>SUM(B62:B85)</f>
        <v>2574.1000000000004</v>
      </c>
      <c r="C61" s="49">
        <f>SUM(C62:C85)</f>
        <v>2335.9</v>
      </c>
      <c r="D61" s="49">
        <f>SUM(D62:D85)</f>
        <v>2472.6999999999998</v>
      </c>
      <c r="E61" s="25">
        <f t="shared" si="16"/>
        <v>96.060759100268029</v>
      </c>
      <c r="F61" s="25">
        <f t="shared" si="17"/>
        <v>105.85641508626225</v>
      </c>
      <c r="G61" s="49">
        <f>SUM(G62:G85)</f>
        <v>3947.8</v>
      </c>
      <c r="H61" s="25">
        <f t="shared" si="18"/>
        <v>62.634885252545715</v>
      </c>
      <c r="I61" s="49">
        <f>SUM(I62:I85)</f>
        <v>118.8</v>
      </c>
    </row>
    <row r="62" spans="1:9" ht="63.75" x14ac:dyDescent="0.2">
      <c r="A62" s="3" t="s">
        <v>124</v>
      </c>
      <c r="B62" s="60">
        <v>34.799999999999997</v>
      </c>
      <c r="C62" s="60">
        <v>28.9</v>
      </c>
      <c r="D62" s="60">
        <v>40.4</v>
      </c>
      <c r="E62" s="28">
        <f t="shared" si="16"/>
        <v>116.0919540229885</v>
      </c>
      <c r="F62" s="28">
        <f t="shared" si="17"/>
        <v>139.7923875432526</v>
      </c>
      <c r="G62" s="60">
        <v>35.6</v>
      </c>
      <c r="H62" s="28">
        <f t="shared" si="18"/>
        <v>113.48314606741572</v>
      </c>
      <c r="I62" s="60">
        <v>0</v>
      </c>
    </row>
    <row r="63" spans="1:9" ht="107.25" customHeight="1" x14ac:dyDescent="0.2">
      <c r="A63" s="3" t="s">
        <v>114</v>
      </c>
      <c r="B63" s="59">
        <v>265</v>
      </c>
      <c r="C63" s="59">
        <v>242.5</v>
      </c>
      <c r="D63" s="59">
        <v>266.5</v>
      </c>
      <c r="E63" s="28">
        <f t="shared" si="16"/>
        <v>100.56603773584906</v>
      </c>
      <c r="F63" s="28">
        <f t="shared" si="17"/>
        <v>109.89690721649485</v>
      </c>
      <c r="G63" s="59">
        <v>263.2</v>
      </c>
      <c r="H63" s="28">
        <f t="shared" si="18"/>
        <v>101.25379939209726</v>
      </c>
      <c r="I63" s="59">
        <v>8.5</v>
      </c>
    </row>
    <row r="64" spans="1:9" ht="87" customHeight="1" x14ac:dyDescent="0.2">
      <c r="A64" s="3" t="s">
        <v>130</v>
      </c>
      <c r="B64" s="59">
        <v>7</v>
      </c>
      <c r="C64" s="59">
        <v>6</v>
      </c>
      <c r="D64" s="59">
        <v>55.5</v>
      </c>
      <c r="E64" s="28">
        <f t="shared" si="16"/>
        <v>792.85714285714289</v>
      </c>
      <c r="F64" s="28">
        <f t="shared" si="17"/>
        <v>925</v>
      </c>
      <c r="G64" s="59">
        <v>32.9</v>
      </c>
      <c r="H64" s="28">
        <f t="shared" si="18"/>
        <v>168.69300911854103</v>
      </c>
      <c r="I64" s="59">
        <v>2.2999999999999998</v>
      </c>
    </row>
    <row r="65" spans="1:9" ht="94.5" customHeight="1" x14ac:dyDescent="0.2">
      <c r="A65" s="3" t="s">
        <v>129</v>
      </c>
      <c r="B65" s="59">
        <v>650</v>
      </c>
      <c r="C65" s="59">
        <v>525</v>
      </c>
      <c r="D65" s="59">
        <v>267.5</v>
      </c>
      <c r="E65" s="28">
        <f t="shared" si="16"/>
        <v>41.153846153846153</v>
      </c>
      <c r="F65" s="28">
        <f t="shared" si="17"/>
        <v>50.952380952380949</v>
      </c>
      <c r="G65" s="59">
        <v>653.1</v>
      </c>
      <c r="H65" s="28">
        <f t="shared" si="18"/>
        <v>40.958505588730674</v>
      </c>
      <c r="I65" s="59">
        <v>12.5</v>
      </c>
    </row>
    <row r="66" spans="1:9" ht="94.5" customHeight="1" x14ac:dyDescent="0.2">
      <c r="A66" s="4" t="s">
        <v>142</v>
      </c>
      <c r="B66" s="59">
        <v>0</v>
      </c>
      <c r="C66" s="59">
        <v>0</v>
      </c>
      <c r="D66" s="59">
        <v>0</v>
      </c>
      <c r="E66" s="28">
        <v>0</v>
      </c>
      <c r="F66" s="28">
        <v>0</v>
      </c>
      <c r="G66" s="59">
        <v>1.5</v>
      </c>
      <c r="H66" s="28">
        <v>0</v>
      </c>
      <c r="I66" s="59">
        <v>0</v>
      </c>
    </row>
    <row r="67" spans="1:9" ht="85.5" customHeight="1" x14ac:dyDescent="0.2">
      <c r="A67" s="4" t="s">
        <v>127</v>
      </c>
      <c r="B67" s="59">
        <v>0</v>
      </c>
      <c r="C67" s="59">
        <v>0</v>
      </c>
      <c r="D67" s="59">
        <v>0</v>
      </c>
      <c r="E67" s="28">
        <v>0</v>
      </c>
      <c r="F67" s="28">
        <v>0</v>
      </c>
      <c r="G67" s="59">
        <v>0</v>
      </c>
      <c r="H67" s="28">
        <v>0</v>
      </c>
      <c r="I67" s="59">
        <v>0</v>
      </c>
    </row>
    <row r="68" spans="1:9" ht="84.75" customHeight="1" x14ac:dyDescent="0.2">
      <c r="A68" s="4" t="s">
        <v>143</v>
      </c>
      <c r="B68" s="59">
        <v>0</v>
      </c>
      <c r="C68" s="59">
        <v>0</v>
      </c>
      <c r="D68" s="59">
        <v>0</v>
      </c>
      <c r="E68" s="28">
        <v>0</v>
      </c>
      <c r="F68" s="28">
        <v>0</v>
      </c>
      <c r="G68" s="59">
        <v>26.5</v>
      </c>
      <c r="H68" s="28">
        <v>0</v>
      </c>
      <c r="I68" s="59">
        <v>0</v>
      </c>
    </row>
    <row r="69" spans="1:9" ht="106.5" customHeight="1" x14ac:dyDescent="0.2">
      <c r="A69" s="4" t="s">
        <v>115</v>
      </c>
      <c r="B69" s="59">
        <v>240</v>
      </c>
      <c r="C69" s="59">
        <v>210</v>
      </c>
      <c r="D69" s="59">
        <v>131.6</v>
      </c>
      <c r="E69" s="28">
        <f>$D:$D/$B:$B*100</f>
        <v>54.833333333333336</v>
      </c>
      <c r="F69" s="28">
        <f>$D:$D/$C:$C*100</f>
        <v>62.666666666666657</v>
      </c>
      <c r="G69" s="59">
        <v>256</v>
      </c>
      <c r="H69" s="28">
        <f>$D:$D/$G:$G*100</f>
        <v>51.40625</v>
      </c>
      <c r="I69" s="59">
        <v>11.7</v>
      </c>
    </row>
    <row r="70" spans="1:9" ht="118.5" customHeight="1" x14ac:dyDescent="0.2">
      <c r="A70" s="3" t="s">
        <v>116</v>
      </c>
      <c r="B70" s="59">
        <v>10</v>
      </c>
      <c r="C70" s="59">
        <v>8</v>
      </c>
      <c r="D70" s="59">
        <v>1.7</v>
      </c>
      <c r="E70" s="28">
        <f>$D:$D/$B:$B*100</f>
        <v>17</v>
      </c>
      <c r="F70" s="28">
        <f>$D:$D/$C:$C*100</f>
        <v>21.25</v>
      </c>
      <c r="G70" s="59">
        <v>6.5</v>
      </c>
      <c r="H70" s="28">
        <f>$D:$D/$G:$G*100</f>
        <v>26.153846153846157</v>
      </c>
      <c r="I70" s="59">
        <v>-0.1</v>
      </c>
    </row>
    <row r="71" spans="1:9" ht="96" customHeight="1" x14ac:dyDescent="0.2">
      <c r="A71" s="3" t="s">
        <v>140</v>
      </c>
      <c r="B71" s="59">
        <v>0</v>
      </c>
      <c r="C71" s="59">
        <v>0</v>
      </c>
      <c r="D71" s="59">
        <v>0</v>
      </c>
      <c r="E71" s="28">
        <v>0</v>
      </c>
      <c r="F71" s="28">
        <v>0</v>
      </c>
      <c r="G71" s="59">
        <v>0</v>
      </c>
      <c r="H71" s="28">
        <v>0</v>
      </c>
      <c r="I71" s="59">
        <v>0</v>
      </c>
    </row>
    <row r="72" spans="1:9" ht="97.5" customHeight="1" x14ac:dyDescent="0.2">
      <c r="A72" s="3" t="s">
        <v>128</v>
      </c>
      <c r="B72" s="59">
        <v>0</v>
      </c>
      <c r="C72" s="59">
        <v>0</v>
      </c>
      <c r="D72" s="59">
        <v>10.5</v>
      </c>
      <c r="E72" s="28">
        <v>0</v>
      </c>
      <c r="F72" s="28">
        <v>0</v>
      </c>
      <c r="G72" s="59">
        <v>6.3</v>
      </c>
      <c r="H72" s="28">
        <v>0</v>
      </c>
      <c r="I72" s="59">
        <v>1.2</v>
      </c>
    </row>
    <row r="73" spans="1:9" ht="114.75" customHeight="1" x14ac:dyDescent="0.2">
      <c r="A73" s="3" t="s">
        <v>144</v>
      </c>
      <c r="B73" s="59">
        <v>0</v>
      </c>
      <c r="C73" s="59">
        <v>0</v>
      </c>
      <c r="D73" s="59">
        <v>0</v>
      </c>
      <c r="E73" s="28">
        <v>0</v>
      </c>
      <c r="F73" s="28">
        <v>0</v>
      </c>
      <c r="G73" s="59">
        <v>192.5</v>
      </c>
      <c r="H73" s="28">
        <v>0</v>
      </c>
      <c r="I73" s="59">
        <v>0</v>
      </c>
    </row>
    <row r="74" spans="1:9" ht="90" customHeight="1" x14ac:dyDescent="0.2">
      <c r="A74" s="3" t="s">
        <v>131</v>
      </c>
      <c r="B74" s="59">
        <v>208</v>
      </c>
      <c r="C74" s="59">
        <v>172</v>
      </c>
      <c r="D74" s="59">
        <v>131</v>
      </c>
      <c r="E74" s="28">
        <f>$D:$D/$B:$B*100</f>
        <v>62.980769230769226</v>
      </c>
      <c r="F74" s="28">
        <f>$D:$D/$C:$C*100</f>
        <v>76.162790697674424</v>
      </c>
      <c r="G74" s="59">
        <v>284.8</v>
      </c>
      <c r="H74" s="28">
        <f>$D:$D/$G:$G*100</f>
        <v>45.997191011235955</v>
      </c>
      <c r="I74" s="59">
        <v>5.4</v>
      </c>
    </row>
    <row r="75" spans="1:9" ht="91.5" customHeight="1" x14ac:dyDescent="0.2">
      <c r="A75" s="3" t="s">
        <v>117</v>
      </c>
      <c r="B75" s="59">
        <v>320</v>
      </c>
      <c r="C75" s="59">
        <v>318</v>
      </c>
      <c r="D75" s="59">
        <v>972.3</v>
      </c>
      <c r="E75" s="28">
        <f>$D:$D/$B:$B*100</f>
        <v>303.84374999999994</v>
      </c>
      <c r="F75" s="28">
        <f>$D:$D/$C:$C*100</f>
        <v>305.75471698113205</v>
      </c>
      <c r="G75" s="59">
        <v>426.4</v>
      </c>
      <c r="H75" s="28">
        <f>$D:$D/$G:$G*100</f>
        <v>228.02532833020638</v>
      </c>
      <c r="I75" s="59">
        <v>45.2</v>
      </c>
    </row>
    <row r="76" spans="1:9" ht="61.5" customHeight="1" x14ac:dyDescent="0.2">
      <c r="A76" s="3" t="s">
        <v>118</v>
      </c>
      <c r="B76" s="59">
        <v>100</v>
      </c>
      <c r="C76" s="59">
        <v>90</v>
      </c>
      <c r="D76" s="59">
        <v>99.4</v>
      </c>
      <c r="E76" s="28">
        <f>$D:$D/$B:$B*100</f>
        <v>99.4</v>
      </c>
      <c r="F76" s="28">
        <f>$D:$D/$C:$C*100</f>
        <v>110.44444444444446</v>
      </c>
      <c r="G76" s="59">
        <v>73.7</v>
      </c>
      <c r="H76" s="28">
        <f>$D:$D/$G:$G*100</f>
        <v>134.87109905020353</v>
      </c>
      <c r="I76" s="59">
        <v>13</v>
      </c>
    </row>
    <row r="77" spans="1:9" ht="85.5" customHeight="1" x14ac:dyDescent="0.2">
      <c r="A77" s="3" t="s">
        <v>156</v>
      </c>
      <c r="B77" s="59">
        <v>700</v>
      </c>
      <c r="C77" s="59">
        <v>700</v>
      </c>
      <c r="D77" s="59">
        <v>98.1</v>
      </c>
      <c r="E77" s="28">
        <f>$D:$D/$B:$B*100</f>
        <v>14.014285714285712</v>
      </c>
      <c r="F77" s="28">
        <v>0</v>
      </c>
      <c r="G77" s="59">
        <v>1669.7</v>
      </c>
      <c r="H77" s="28">
        <f>$D:$D/$G:$G*100</f>
        <v>5.8753069413667118</v>
      </c>
      <c r="I77" s="59">
        <v>20</v>
      </c>
    </row>
    <row r="78" spans="1:9" ht="95.25" customHeight="1" x14ac:dyDescent="0.2">
      <c r="A78" s="3" t="s">
        <v>157</v>
      </c>
      <c r="B78" s="59">
        <v>0</v>
      </c>
      <c r="C78" s="59">
        <v>0</v>
      </c>
      <c r="D78" s="59">
        <v>278.7</v>
      </c>
      <c r="E78" s="28">
        <v>0</v>
      </c>
      <c r="F78" s="28">
        <v>0</v>
      </c>
      <c r="G78" s="59">
        <v>0</v>
      </c>
      <c r="H78" s="28">
        <v>0</v>
      </c>
      <c r="I78" s="59">
        <v>0</v>
      </c>
    </row>
    <row r="79" spans="1:9" ht="54" customHeight="1" x14ac:dyDescent="0.2">
      <c r="A79" s="3" t="s">
        <v>122</v>
      </c>
      <c r="B79" s="59">
        <v>0</v>
      </c>
      <c r="C79" s="59">
        <v>0</v>
      </c>
      <c r="D79" s="59">
        <v>0</v>
      </c>
      <c r="E79" s="28">
        <v>0</v>
      </c>
      <c r="F79" s="28">
        <v>0</v>
      </c>
      <c r="G79" s="59">
        <v>0</v>
      </c>
      <c r="H79" s="28">
        <v>0</v>
      </c>
      <c r="I79" s="59">
        <v>0</v>
      </c>
    </row>
    <row r="80" spans="1:9" ht="85.5" customHeight="1" x14ac:dyDescent="0.2">
      <c r="A80" s="3" t="s">
        <v>123</v>
      </c>
      <c r="B80" s="59">
        <v>30</v>
      </c>
      <c r="C80" s="59">
        <v>27</v>
      </c>
      <c r="D80" s="59">
        <v>13.6</v>
      </c>
      <c r="E80" s="28">
        <f>$D:$D/$B:$B*100</f>
        <v>45.333333333333329</v>
      </c>
      <c r="F80" s="28">
        <f>$D:$D/$C:$C*100</f>
        <v>50.370370370370367</v>
      </c>
      <c r="G80" s="59">
        <v>44.5</v>
      </c>
      <c r="H80" s="28">
        <v>0</v>
      </c>
      <c r="I80" s="59">
        <v>0</v>
      </c>
    </row>
    <row r="81" spans="1:12" ht="62.25" customHeight="1" x14ac:dyDescent="0.2">
      <c r="A81" s="3" t="s">
        <v>119</v>
      </c>
      <c r="B81" s="59">
        <v>5.3</v>
      </c>
      <c r="C81" s="59">
        <v>4.5</v>
      </c>
      <c r="D81" s="59">
        <v>0</v>
      </c>
      <c r="E81" s="28">
        <f>$D:$D/$B:$B*100</f>
        <v>0</v>
      </c>
      <c r="F81" s="28">
        <f>$D:$D/$C:$C*100</f>
        <v>0</v>
      </c>
      <c r="G81" s="59">
        <v>0.4</v>
      </c>
      <c r="H81" s="28">
        <f>$D:$D/$G:$G*100</f>
        <v>0</v>
      </c>
      <c r="I81" s="59">
        <v>0</v>
      </c>
    </row>
    <row r="82" spans="1:12" ht="79.5" customHeight="1" x14ac:dyDescent="0.2">
      <c r="A82" s="3" t="s">
        <v>121</v>
      </c>
      <c r="B82" s="59">
        <v>3</v>
      </c>
      <c r="C82" s="59">
        <v>3</v>
      </c>
      <c r="D82" s="59">
        <v>105.4</v>
      </c>
      <c r="E82" s="28">
        <f>$D:$D/$B:$B*100</f>
        <v>3513.3333333333335</v>
      </c>
      <c r="F82" s="28">
        <f>$D:$D/$C:$C*100</f>
        <v>3513.3333333333335</v>
      </c>
      <c r="G82" s="59">
        <v>-27.7</v>
      </c>
      <c r="H82" s="28">
        <f>$D:$D/$G:$G*100</f>
        <v>-380.50541516245488</v>
      </c>
      <c r="I82" s="59">
        <v>-1</v>
      </c>
    </row>
    <row r="83" spans="1:12" ht="80.25" customHeight="1" x14ac:dyDescent="0.2">
      <c r="A83" s="3" t="s">
        <v>120</v>
      </c>
      <c r="B83" s="59">
        <v>1</v>
      </c>
      <c r="C83" s="59">
        <v>1</v>
      </c>
      <c r="D83" s="59">
        <v>0.5</v>
      </c>
      <c r="E83" s="28">
        <f>$D:$D/$B:$B*100</f>
        <v>50</v>
      </c>
      <c r="F83" s="28">
        <f>$D:$D/$C:$C*100</f>
        <v>50</v>
      </c>
      <c r="G83" s="59">
        <v>-0.1</v>
      </c>
      <c r="H83" s="28">
        <f>$D:$D/$G:$G*100</f>
        <v>-500</v>
      </c>
      <c r="I83" s="59">
        <v>0.1</v>
      </c>
      <c r="L83" s="33"/>
    </row>
    <row r="84" spans="1:12" ht="109.5" customHeight="1" x14ac:dyDescent="0.2">
      <c r="A84" s="3" t="s">
        <v>126</v>
      </c>
      <c r="B84" s="59">
        <v>0</v>
      </c>
      <c r="C84" s="59">
        <v>0</v>
      </c>
      <c r="D84" s="59">
        <v>0</v>
      </c>
      <c r="E84" s="28">
        <v>0</v>
      </c>
      <c r="F84" s="28">
        <v>0</v>
      </c>
      <c r="G84" s="59">
        <v>2</v>
      </c>
      <c r="H84" s="28">
        <f>$D:$D/$G:$G*100</f>
        <v>0</v>
      </c>
      <c r="I84" s="59">
        <v>0</v>
      </c>
      <c r="L84" s="33"/>
    </row>
    <row r="85" spans="1:12" ht="72.75" customHeight="1" x14ac:dyDescent="0.2">
      <c r="A85" s="3" t="s">
        <v>125</v>
      </c>
      <c r="B85" s="59">
        <v>0</v>
      </c>
      <c r="C85" s="59">
        <v>0</v>
      </c>
      <c r="D85" s="59">
        <v>0</v>
      </c>
      <c r="E85" s="28">
        <v>0</v>
      </c>
      <c r="F85" s="28">
        <v>0</v>
      </c>
      <c r="G85" s="59">
        <v>0</v>
      </c>
      <c r="H85" s="28">
        <v>0</v>
      </c>
      <c r="I85" s="59">
        <v>0</v>
      </c>
      <c r="L85" s="33"/>
    </row>
    <row r="86" spans="1:12" ht="14.25" x14ac:dyDescent="0.2">
      <c r="A86" s="5" t="s">
        <v>25</v>
      </c>
      <c r="B86" s="58">
        <v>0</v>
      </c>
      <c r="C86" s="58">
        <v>0</v>
      </c>
      <c r="D86" s="58">
        <v>-19.8</v>
      </c>
      <c r="E86" s="25">
        <v>0</v>
      </c>
      <c r="F86" s="25">
        <v>0</v>
      </c>
      <c r="G86" s="58">
        <v>5.7</v>
      </c>
      <c r="H86" s="25">
        <v>0</v>
      </c>
      <c r="I86" s="58">
        <v>0</v>
      </c>
    </row>
    <row r="87" spans="1:12" ht="14.25" x14ac:dyDescent="0.2">
      <c r="A87" s="7" t="s">
        <v>26</v>
      </c>
      <c r="B87" s="49">
        <f>B86+B61+B57+B53+B44+B41+B36+B31+B23+B7+B54+B55+B56+B18</f>
        <v>815875.79999999993</v>
      </c>
      <c r="C87" s="49">
        <f>C86+C61+C57+C53+C44+C41+C36+C31+C23+C7+C54+C55+C56+C18</f>
        <v>635915.80000000005</v>
      </c>
      <c r="D87" s="49">
        <f>D86+D61+D57+D53+D44+D41+D36+D31+D23+D7+D54+D55+D56+D18</f>
        <v>662749.50000000012</v>
      </c>
      <c r="E87" s="25">
        <f t="shared" ref="E87:E94" si="19">$D:$D/$B:$B*100</f>
        <v>81.231665407896671</v>
      </c>
      <c r="F87" s="25">
        <f t="shared" ref="F87:F93" si="20">$D:$D/$C:$C*100</f>
        <v>104.21969386513122</v>
      </c>
      <c r="G87" s="49">
        <f>G86+G61+G57+G53+G44+G41+G36+G31+G23+G7+G54+G55+G56+G18</f>
        <v>673237.70000000007</v>
      </c>
      <c r="H87" s="25">
        <f t="shared" ref="H87:H93" si="21">$D:$D/$G:$G*100</f>
        <v>98.442125270168333</v>
      </c>
      <c r="I87" s="49">
        <f>I86+I61+I57+I53+I44+I41+I36+I31+I23+I7+I54+I55+I56+I18</f>
        <v>91928.2</v>
      </c>
    </row>
    <row r="88" spans="1:12" ht="14.25" x14ac:dyDescent="0.2">
      <c r="A88" s="7" t="s">
        <v>27</v>
      </c>
      <c r="B88" s="49">
        <f>B89+B94+B95+B96+B97</f>
        <v>4483762.1000000006</v>
      </c>
      <c r="C88" s="49">
        <f>C89+C94+C95+C96+C97</f>
        <v>3978060.3000000003</v>
      </c>
      <c r="D88" s="49">
        <f>D89+D94+D95+D96+D97</f>
        <v>2764035.9</v>
      </c>
      <c r="E88" s="25">
        <f t="shared" si="19"/>
        <v>61.64546285807625</v>
      </c>
      <c r="F88" s="25">
        <f t="shared" si="20"/>
        <v>69.48200106468974</v>
      </c>
      <c r="G88" s="49">
        <f>G89+G94+G95+G96+G97</f>
        <v>3178175.3000000003</v>
      </c>
      <c r="H88" s="25">
        <f t="shared" si="21"/>
        <v>86.969271329998691</v>
      </c>
      <c r="I88" s="49">
        <f>I89+I94+I95+I96+I97</f>
        <v>501059.10000000003</v>
      </c>
    </row>
    <row r="89" spans="1:12" ht="25.5" x14ac:dyDescent="0.2">
      <c r="A89" s="7" t="s">
        <v>28</v>
      </c>
      <c r="B89" s="49">
        <f>SUM(B90:B93)</f>
        <v>4499935.3000000007</v>
      </c>
      <c r="C89" s="49">
        <f>SUM(C90:C93)</f>
        <v>3994233.5</v>
      </c>
      <c r="D89" s="49">
        <f>SUM(D90:D93)</f>
        <v>2780852.3</v>
      </c>
      <c r="E89" s="25">
        <f t="shared" si="19"/>
        <v>61.797606290028199</v>
      </c>
      <c r="F89" s="25">
        <f t="shared" si="20"/>
        <v>69.621675848445008</v>
      </c>
      <c r="G89" s="49">
        <f>$90:$90+$91:$91+$92:$92+G93</f>
        <v>3186670.9000000004</v>
      </c>
      <c r="H89" s="25">
        <f t="shared" si="21"/>
        <v>87.265123612231164</v>
      </c>
      <c r="I89" s="49">
        <f>SUM(I90:I93)</f>
        <v>501079.9</v>
      </c>
    </row>
    <row r="90" spans="1:12" x14ac:dyDescent="0.2">
      <c r="A90" s="3" t="s">
        <v>29</v>
      </c>
      <c r="B90" s="59">
        <v>569803.69999999995</v>
      </c>
      <c r="C90" s="59">
        <v>417182.9</v>
      </c>
      <c r="D90" s="59">
        <v>417182.9</v>
      </c>
      <c r="E90" s="28">
        <f t="shared" si="19"/>
        <v>73.215196742316706</v>
      </c>
      <c r="F90" s="28">
        <f t="shared" si="20"/>
        <v>100</v>
      </c>
      <c r="G90" s="59">
        <v>330411.7</v>
      </c>
      <c r="H90" s="28">
        <f t="shared" si="21"/>
        <v>126.26153976992947</v>
      </c>
      <c r="I90" s="59">
        <v>82307.600000000006</v>
      </c>
    </row>
    <row r="91" spans="1:12" x14ac:dyDescent="0.2">
      <c r="A91" s="3" t="s">
        <v>30</v>
      </c>
      <c r="B91" s="59">
        <v>2336278.2000000002</v>
      </c>
      <c r="C91" s="59">
        <v>2246179.7000000002</v>
      </c>
      <c r="D91" s="59">
        <v>1313658.2</v>
      </c>
      <c r="E91" s="28">
        <f t="shared" si="19"/>
        <v>56.228671739521431</v>
      </c>
      <c r="F91" s="28">
        <f t="shared" si="20"/>
        <v>58.48410970858653</v>
      </c>
      <c r="G91" s="59">
        <v>1984082.8</v>
      </c>
      <c r="H91" s="28">
        <f t="shared" si="21"/>
        <v>66.209847693856318</v>
      </c>
      <c r="I91" s="59">
        <v>181634.8</v>
      </c>
    </row>
    <row r="92" spans="1:12" x14ac:dyDescent="0.2">
      <c r="A92" s="3" t="s">
        <v>31</v>
      </c>
      <c r="B92" s="59">
        <v>1531955.7</v>
      </c>
      <c r="C92" s="59">
        <v>1288995</v>
      </c>
      <c r="D92" s="59">
        <v>1008837.4</v>
      </c>
      <c r="E92" s="28">
        <f t="shared" si="19"/>
        <v>65.85290945423553</v>
      </c>
      <c r="F92" s="28">
        <f t="shared" si="20"/>
        <v>78.265423837951275</v>
      </c>
      <c r="G92" s="59">
        <v>752227.2</v>
      </c>
      <c r="H92" s="28">
        <f t="shared" si="21"/>
        <v>134.11339020976644</v>
      </c>
      <c r="I92" s="59">
        <v>233221.7</v>
      </c>
    </row>
    <row r="93" spans="1:12" x14ac:dyDescent="0.2">
      <c r="A93" s="3" t="s">
        <v>138</v>
      </c>
      <c r="B93" s="59">
        <v>61897.7</v>
      </c>
      <c r="C93" s="59">
        <v>41875.9</v>
      </c>
      <c r="D93" s="59">
        <v>41173.800000000003</v>
      </c>
      <c r="E93" s="28">
        <f t="shared" si="19"/>
        <v>66.519111372474271</v>
      </c>
      <c r="F93" s="28">
        <f t="shared" si="20"/>
        <v>98.323379318414652</v>
      </c>
      <c r="G93" s="59">
        <v>119949.2</v>
      </c>
      <c r="H93" s="28">
        <f t="shared" si="21"/>
        <v>34.326031353272889</v>
      </c>
      <c r="I93" s="59">
        <v>3915.8</v>
      </c>
    </row>
    <row r="94" spans="1:12" ht="30" customHeight="1" x14ac:dyDescent="0.2">
      <c r="A94" s="7" t="s">
        <v>108</v>
      </c>
      <c r="B94" s="58">
        <v>1312.7</v>
      </c>
      <c r="C94" s="58">
        <v>1312.7</v>
      </c>
      <c r="D94" s="58">
        <v>1312.7</v>
      </c>
      <c r="E94" s="25">
        <f t="shared" si="19"/>
        <v>100</v>
      </c>
      <c r="F94" s="25">
        <v>0</v>
      </c>
      <c r="G94" s="58">
        <v>639.20000000000005</v>
      </c>
      <c r="H94" s="25">
        <v>0</v>
      </c>
      <c r="I94" s="58">
        <v>0</v>
      </c>
    </row>
    <row r="95" spans="1:12" ht="30" customHeight="1" x14ac:dyDescent="0.2">
      <c r="A95" s="7" t="s">
        <v>110</v>
      </c>
      <c r="B95" s="58">
        <v>0</v>
      </c>
      <c r="C95" s="58">
        <v>0</v>
      </c>
      <c r="D95" s="58">
        <v>0</v>
      </c>
      <c r="E95" s="25">
        <v>0</v>
      </c>
      <c r="F95" s="25">
        <v>0</v>
      </c>
      <c r="G95" s="58">
        <v>15</v>
      </c>
      <c r="H95" s="25">
        <v>0</v>
      </c>
      <c r="I95" s="58">
        <v>0</v>
      </c>
    </row>
    <row r="96" spans="1:12" ht="66.75" customHeight="1" x14ac:dyDescent="0.2">
      <c r="A96" s="7" t="s">
        <v>106</v>
      </c>
      <c r="B96" s="58">
        <v>0</v>
      </c>
      <c r="C96" s="58">
        <v>0</v>
      </c>
      <c r="D96" s="58">
        <v>801.8</v>
      </c>
      <c r="E96" s="25">
        <v>0</v>
      </c>
      <c r="F96" s="25">
        <v>0</v>
      </c>
      <c r="G96" s="58">
        <v>76.900000000000006</v>
      </c>
      <c r="H96" s="25">
        <f>$D:$D/$G:$G*100</f>
        <v>1042.6527958387514</v>
      </c>
      <c r="I96" s="58">
        <v>0</v>
      </c>
    </row>
    <row r="97" spans="1:9" ht="24.75" customHeight="1" x14ac:dyDescent="0.2">
      <c r="A97" s="7" t="s">
        <v>33</v>
      </c>
      <c r="B97" s="58">
        <v>-17485.900000000001</v>
      </c>
      <c r="C97" s="58">
        <v>-17485.900000000001</v>
      </c>
      <c r="D97" s="58">
        <v>-18930.900000000001</v>
      </c>
      <c r="E97" s="25">
        <f>$D:$D/$B:$B*100</f>
        <v>108.26380111975935</v>
      </c>
      <c r="F97" s="25">
        <f>$D:$D/$C:$C*100</f>
        <v>108.26380111975935</v>
      </c>
      <c r="G97" s="58">
        <v>-9226.7000000000007</v>
      </c>
      <c r="H97" s="25">
        <f>$D:$D/$G:$G*100</f>
        <v>205.17519806648096</v>
      </c>
      <c r="I97" s="58">
        <v>-20.8</v>
      </c>
    </row>
    <row r="98" spans="1:9" ht="18.75" customHeight="1" x14ac:dyDescent="0.2">
      <c r="A98" s="5" t="s">
        <v>32</v>
      </c>
      <c r="B98" s="49">
        <f>B88+B87</f>
        <v>5299637.9000000004</v>
      </c>
      <c r="C98" s="49">
        <f t="shared" ref="C98:D98" si="22">C88+C87</f>
        <v>4613976.1000000006</v>
      </c>
      <c r="D98" s="49">
        <f t="shared" si="22"/>
        <v>3426785.4</v>
      </c>
      <c r="E98" s="25">
        <f>$D:$D/$B:$B*100</f>
        <v>64.660745972852212</v>
      </c>
      <c r="F98" s="25">
        <f>$D:$D/$C:$C*100</f>
        <v>74.269682497921892</v>
      </c>
      <c r="G98" s="49">
        <f>G88+G87</f>
        <v>3851413.0000000005</v>
      </c>
      <c r="H98" s="25">
        <f>$D:$D/$G:$G*100</f>
        <v>88.974758095275661</v>
      </c>
      <c r="I98" s="49">
        <f t="shared" ref="I98" si="23">I88+I87</f>
        <v>592987.30000000005</v>
      </c>
    </row>
    <row r="99" spans="1:9" ht="24" customHeight="1" x14ac:dyDescent="0.2">
      <c r="A99" s="67" t="s">
        <v>34</v>
      </c>
      <c r="B99" s="68"/>
      <c r="C99" s="68"/>
      <c r="D99" s="68"/>
      <c r="E99" s="68"/>
      <c r="F99" s="68"/>
      <c r="G99" s="68"/>
      <c r="H99" s="68"/>
      <c r="I99" s="69"/>
    </row>
    <row r="100" spans="1:9" ht="14.25" x14ac:dyDescent="0.2">
      <c r="A100" s="9" t="s">
        <v>35</v>
      </c>
      <c r="B100" s="49">
        <f>B101+B102+B103+B104+B105+B106+B107+B108</f>
        <v>330337.80000000005</v>
      </c>
      <c r="C100" s="49">
        <f>C101+C102+C103+C104+C105+C106+C107+C108</f>
        <v>245559.6</v>
      </c>
      <c r="D100" s="49">
        <f>D101+D102+D103+D104+D105+D106+D107+D108</f>
        <v>225365.3</v>
      </c>
      <c r="E100" s="25">
        <f t="shared" ref="E100:E105" si="24">$D:$D/$B:$B*100</f>
        <v>68.222679935508424</v>
      </c>
      <c r="F100" s="25">
        <f>$D:$D/$C:$C*100</f>
        <v>91.776212373696637</v>
      </c>
      <c r="G100" s="49">
        <f>G101+G102+G103+G104+G105+G106+G107+G108</f>
        <v>201087.9</v>
      </c>
      <c r="H100" s="28">
        <f>$D:$D/$G:$G*100</f>
        <v>112.07302876005964</v>
      </c>
      <c r="I100" s="49">
        <f>I101+I102+I103+I104+I105+I106+I107+I108</f>
        <v>26511.899999999998</v>
      </c>
    </row>
    <row r="101" spans="1:9" x14ac:dyDescent="0.2">
      <c r="A101" s="10" t="s">
        <v>36</v>
      </c>
      <c r="B101" s="60">
        <v>3015.7</v>
      </c>
      <c r="C101" s="60">
        <v>2588.1999999999998</v>
      </c>
      <c r="D101" s="60">
        <v>2465.1999999999998</v>
      </c>
      <c r="E101" s="28">
        <f t="shared" si="24"/>
        <v>81.745531717345884</v>
      </c>
      <c r="F101" s="28">
        <f>$D:$D/$C:$C*100</f>
        <v>95.24766246812456</v>
      </c>
      <c r="G101" s="60">
        <v>2188.3000000000002</v>
      </c>
      <c r="H101" s="28">
        <f>$D:$D/$G:$G*100</f>
        <v>112.65365809075536</v>
      </c>
      <c r="I101" s="60">
        <v>150.1</v>
      </c>
    </row>
    <row r="102" spans="1:9" ht="14.25" customHeight="1" x14ac:dyDescent="0.2">
      <c r="A102" s="10" t="s">
        <v>37</v>
      </c>
      <c r="B102" s="60">
        <v>9125.7999999999993</v>
      </c>
      <c r="C102" s="60">
        <v>7480.5</v>
      </c>
      <c r="D102" s="60">
        <v>6483.8</v>
      </c>
      <c r="E102" s="28">
        <f t="shared" si="24"/>
        <v>71.049113502377878</v>
      </c>
      <c r="F102" s="28">
        <f>$D:$D/$C:$C*100</f>
        <v>86.676024329924473</v>
      </c>
      <c r="G102" s="60">
        <v>6306.3</v>
      </c>
      <c r="H102" s="28">
        <f>$D:$D/$G:$G*100</f>
        <v>102.81464567178853</v>
      </c>
      <c r="I102" s="60">
        <v>710.4</v>
      </c>
    </row>
    <row r="103" spans="1:9" ht="25.5" x14ac:dyDescent="0.2">
      <c r="A103" s="10" t="s">
        <v>38</v>
      </c>
      <c r="B103" s="60">
        <v>68099.600000000006</v>
      </c>
      <c r="C103" s="60">
        <v>57033.2</v>
      </c>
      <c r="D103" s="60">
        <v>52227.4</v>
      </c>
      <c r="E103" s="28">
        <f t="shared" si="24"/>
        <v>76.692667798342427</v>
      </c>
      <c r="F103" s="28">
        <f>$D:$D/$C:$C*100</f>
        <v>91.573679891712203</v>
      </c>
      <c r="G103" s="60">
        <v>47203.4</v>
      </c>
      <c r="H103" s="28">
        <f>$D:$D/$G:$G*100</f>
        <v>110.6433011181398</v>
      </c>
      <c r="I103" s="60">
        <v>5294.8</v>
      </c>
    </row>
    <row r="104" spans="1:9" x14ac:dyDescent="0.2">
      <c r="A104" s="10" t="s">
        <v>81</v>
      </c>
      <c r="B104" s="59">
        <v>9.8000000000000007</v>
      </c>
      <c r="C104" s="59">
        <v>9.8000000000000007</v>
      </c>
      <c r="D104" s="59">
        <v>9.8000000000000007</v>
      </c>
      <c r="E104" s="28">
        <f t="shared" si="24"/>
        <v>100</v>
      </c>
      <c r="F104" s="28">
        <v>0</v>
      </c>
      <c r="G104" s="59">
        <v>261.7</v>
      </c>
      <c r="H104" s="28">
        <v>0</v>
      </c>
      <c r="I104" s="59">
        <v>9.8000000000000007</v>
      </c>
    </row>
    <row r="105" spans="1:9" ht="25.5" x14ac:dyDescent="0.2">
      <c r="A105" s="3" t="s">
        <v>39</v>
      </c>
      <c r="B105" s="60">
        <v>17989.3</v>
      </c>
      <c r="C105" s="60">
        <v>15728.3</v>
      </c>
      <c r="D105" s="60">
        <v>14601.6</v>
      </c>
      <c r="E105" s="28">
        <f t="shared" si="24"/>
        <v>81.168250015286873</v>
      </c>
      <c r="F105" s="28">
        <f>$D:$D/$C:$C*100</f>
        <v>92.83647946694812</v>
      </c>
      <c r="G105" s="60">
        <v>13392.3</v>
      </c>
      <c r="H105" s="28">
        <f>$D:$D/$G:$G*100</f>
        <v>109.02981564033065</v>
      </c>
      <c r="I105" s="60">
        <v>1545.7</v>
      </c>
    </row>
    <row r="106" spans="1:9" x14ac:dyDescent="0.2">
      <c r="A106" s="3" t="s">
        <v>141</v>
      </c>
      <c r="B106" s="60">
        <v>0</v>
      </c>
      <c r="C106" s="60">
        <v>0</v>
      </c>
      <c r="D106" s="60">
        <v>0</v>
      </c>
      <c r="E106" s="28">
        <v>0</v>
      </c>
      <c r="F106" s="28">
        <v>0</v>
      </c>
      <c r="G106" s="60">
        <v>0</v>
      </c>
      <c r="H106" s="28">
        <v>0</v>
      </c>
      <c r="I106" s="60">
        <v>0</v>
      </c>
    </row>
    <row r="107" spans="1:9" x14ac:dyDescent="0.2">
      <c r="A107" s="10" t="s">
        <v>40</v>
      </c>
      <c r="B107" s="60">
        <v>34132.400000000001</v>
      </c>
      <c r="C107" s="60">
        <v>0</v>
      </c>
      <c r="D107" s="60">
        <v>0</v>
      </c>
      <c r="E107" s="28">
        <f>$D:$D/$B:$B*100</f>
        <v>0</v>
      </c>
      <c r="F107" s="28">
        <v>0</v>
      </c>
      <c r="G107" s="60">
        <v>0</v>
      </c>
      <c r="H107" s="28">
        <v>0</v>
      </c>
      <c r="I107" s="60">
        <v>0</v>
      </c>
    </row>
    <row r="108" spans="1:9" x14ac:dyDescent="0.2">
      <c r="A108" s="3" t="s">
        <v>41</v>
      </c>
      <c r="B108" s="60">
        <v>197965.2</v>
      </c>
      <c r="C108" s="60">
        <v>162719.6</v>
      </c>
      <c r="D108" s="60">
        <v>149577.5</v>
      </c>
      <c r="E108" s="28">
        <f>$D:$D/$B:$B*100</f>
        <v>75.557471717251318</v>
      </c>
      <c r="F108" s="28">
        <f>$D:$D/$C:$C*100</f>
        <v>91.923468346775678</v>
      </c>
      <c r="G108" s="60">
        <v>131735.9</v>
      </c>
      <c r="H108" s="28">
        <f>$D:$D/$G:$G*100</f>
        <v>113.54346081819762</v>
      </c>
      <c r="I108" s="60">
        <v>18801.099999999999</v>
      </c>
    </row>
    <row r="109" spans="1:9" ht="14.25" x14ac:dyDescent="0.2">
      <c r="A109" s="9" t="s">
        <v>42</v>
      </c>
      <c r="B109" s="58">
        <v>607.70000000000005</v>
      </c>
      <c r="C109" s="58">
        <v>515.20000000000005</v>
      </c>
      <c r="D109" s="58">
        <v>305.10000000000002</v>
      </c>
      <c r="E109" s="25">
        <f>$D:$D/$B:$B*100</f>
        <v>50.205693598815202</v>
      </c>
      <c r="F109" s="25">
        <f>$D:$D/$C:$C*100</f>
        <v>59.219720496894411</v>
      </c>
      <c r="G109" s="58">
        <v>351.4</v>
      </c>
      <c r="H109" s="28">
        <f>$D:$D/$G:$G*100</f>
        <v>86.82413204325556</v>
      </c>
      <c r="I109" s="58">
        <v>38</v>
      </c>
    </row>
    <row r="110" spans="1:9" ht="25.5" x14ac:dyDescent="0.2">
      <c r="A110" s="11" t="s">
        <v>43</v>
      </c>
      <c r="B110" s="58">
        <v>16920.3</v>
      </c>
      <c r="C110" s="58">
        <v>14339.3</v>
      </c>
      <c r="D110" s="58">
        <v>12964.5</v>
      </c>
      <c r="E110" s="25">
        <f>$D:$D/$B:$B*100</f>
        <v>76.620981897484086</v>
      </c>
      <c r="F110" s="25">
        <f>$D:$D/$C:$C*100</f>
        <v>90.412363225541</v>
      </c>
      <c r="G110" s="58">
        <v>11069.5</v>
      </c>
      <c r="H110" s="28">
        <f>$D:$D/$G:$G*100</f>
        <v>117.11911107096076</v>
      </c>
      <c r="I110" s="58">
        <v>1126.4000000000001</v>
      </c>
    </row>
    <row r="111" spans="1:9" ht="14.25" x14ac:dyDescent="0.2">
      <c r="A111" s="9" t="s">
        <v>44</v>
      </c>
      <c r="B111" s="49">
        <f>B112+B113+B114+B115+B116</f>
        <v>236457.9</v>
      </c>
      <c r="C111" s="49">
        <f t="shared" ref="C111" si="25">C112+C113+C114+C115+C116</f>
        <v>222234.69999999998</v>
      </c>
      <c r="D111" s="49">
        <f>D112+D113+D114+D115+D116</f>
        <v>108412.70000000001</v>
      </c>
      <c r="E111" s="25">
        <f>$D:$D/$B:$B*100</f>
        <v>45.84862675343053</v>
      </c>
      <c r="F111" s="25">
        <f>$D:$D/$C:$C*100</f>
        <v>48.782975835906825</v>
      </c>
      <c r="G111" s="49">
        <f>G112+G113+G114+G115+G116</f>
        <v>127096.7</v>
      </c>
      <c r="H111" s="28">
        <f>$D:$D/$G:$G*100</f>
        <v>85.299382281365297</v>
      </c>
      <c r="I111" s="49">
        <f>I112+I113+I114+I115+I116</f>
        <v>23674.799999999999</v>
      </c>
    </row>
    <row r="112" spans="1:9" x14ac:dyDescent="0.2">
      <c r="A112" s="10" t="s">
        <v>146</v>
      </c>
      <c r="B112" s="60">
        <v>0</v>
      </c>
      <c r="C112" s="60">
        <v>0</v>
      </c>
      <c r="D112" s="60">
        <v>0</v>
      </c>
      <c r="E112" s="28">
        <v>0</v>
      </c>
      <c r="F112" s="28">
        <v>0</v>
      </c>
      <c r="G112" s="60">
        <v>90</v>
      </c>
      <c r="H112" s="28">
        <v>0</v>
      </c>
      <c r="I112" s="60">
        <v>0</v>
      </c>
    </row>
    <row r="113" spans="1:9" x14ac:dyDescent="0.2">
      <c r="A113" s="10" t="s">
        <v>147</v>
      </c>
      <c r="B113" s="60">
        <v>768.7</v>
      </c>
      <c r="C113" s="60">
        <v>0</v>
      </c>
      <c r="D113" s="60">
        <v>0</v>
      </c>
      <c r="E113" s="28">
        <v>0</v>
      </c>
      <c r="F113" s="28">
        <v>0</v>
      </c>
      <c r="G113" s="60">
        <v>855</v>
      </c>
      <c r="H113" s="28">
        <v>0</v>
      </c>
      <c r="I113" s="60">
        <v>0</v>
      </c>
    </row>
    <row r="114" spans="1:9" x14ac:dyDescent="0.2">
      <c r="A114" s="10" t="s">
        <v>45</v>
      </c>
      <c r="B114" s="60">
        <v>20541.2</v>
      </c>
      <c r="C114" s="60">
        <v>15513.3</v>
      </c>
      <c r="D114" s="60">
        <v>14497.8</v>
      </c>
      <c r="E114" s="28">
        <f t="shared" ref="E114:E137" si="26">$D:$D/$B:$B*100</f>
        <v>70.579128775339314</v>
      </c>
      <c r="F114" s="28">
        <f t="shared" ref="F114:F137" si="27">$D:$D/$C:$C*100</f>
        <v>93.454003983678518</v>
      </c>
      <c r="G114" s="60">
        <v>14200.9</v>
      </c>
      <c r="H114" s="28">
        <f t="shared" ref="H114:H120" si="28">$D:$D/$G:$G*100</f>
        <v>102.0907125604715</v>
      </c>
      <c r="I114" s="60">
        <v>1592.6</v>
      </c>
    </row>
    <row r="115" spans="1:9" x14ac:dyDescent="0.2">
      <c r="A115" s="12" t="s">
        <v>88</v>
      </c>
      <c r="B115" s="59">
        <v>208018</v>
      </c>
      <c r="C115" s="59">
        <v>202285.1</v>
      </c>
      <c r="D115" s="59">
        <v>92012.6</v>
      </c>
      <c r="E115" s="28">
        <f t="shared" si="26"/>
        <v>44.232999067388398</v>
      </c>
      <c r="F115" s="28">
        <f t="shared" si="27"/>
        <v>45.486592932450293</v>
      </c>
      <c r="G115" s="59">
        <v>108896.2</v>
      </c>
      <c r="H115" s="28">
        <f t="shared" si="28"/>
        <v>84.495694064623024</v>
      </c>
      <c r="I115" s="59">
        <v>21993.3</v>
      </c>
    </row>
    <row r="116" spans="1:9" x14ac:dyDescent="0.2">
      <c r="A116" s="10" t="s">
        <v>46</v>
      </c>
      <c r="B116" s="60">
        <v>7130</v>
      </c>
      <c r="C116" s="60">
        <v>4436.3</v>
      </c>
      <c r="D116" s="60">
        <v>1902.3</v>
      </c>
      <c r="E116" s="28">
        <f t="shared" si="26"/>
        <v>26.680224403927067</v>
      </c>
      <c r="F116" s="28">
        <f t="shared" si="27"/>
        <v>42.880328201429116</v>
      </c>
      <c r="G116" s="60">
        <v>3054.6</v>
      </c>
      <c r="H116" s="28">
        <f t="shared" si="28"/>
        <v>62.276566489884111</v>
      </c>
      <c r="I116" s="60">
        <v>88.9</v>
      </c>
    </row>
    <row r="117" spans="1:9" ht="14.25" x14ac:dyDescent="0.2">
      <c r="A117" s="9" t="s">
        <v>47</v>
      </c>
      <c r="B117" s="49">
        <f>B118+B119+B120+B121</f>
        <v>3283493.8000000003</v>
      </c>
      <c r="C117" s="49">
        <f>C118+C119+C120+C121</f>
        <v>3174892.6999999997</v>
      </c>
      <c r="D117" s="49">
        <f>D118+D119+D120+D121</f>
        <v>1844343.5</v>
      </c>
      <c r="E117" s="25">
        <f t="shared" si="26"/>
        <v>56.170153267839275</v>
      </c>
      <c r="F117" s="25">
        <f t="shared" si="27"/>
        <v>58.091522274122845</v>
      </c>
      <c r="G117" s="49">
        <f>G118+G119+G120+G121</f>
        <v>2101417.6</v>
      </c>
      <c r="H117" s="28">
        <f t="shared" si="28"/>
        <v>87.766634294868368</v>
      </c>
      <c r="I117" s="49">
        <f>I118+I119+I120+I121</f>
        <v>557377.19999999995</v>
      </c>
    </row>
    <row r="118" spans="1:9" x14ac:dyDescent="0.2">
      <c r="A118" s="10" t="s">
        <v>48</v>
      </c>
      <c r="B118" s="60">
        <v>2932157.4</v>
      </c>
      <c r="C118" s="60">
        <v>2867711.9</v>
      </c>
      <c r="D118" s="60">
        <v>1624007</v>
      </c>
      <c r="E118" s="28">
        <f t="shared" si="26"/>
        <v>55.38607852361541</v>
      </c>
      <c r="F118" s="28">
        <f t="shared" si="27"/>
        <v>56.630758480306199</v>
      </c>
      <c r="G118" s="60">
        <v>1667170</v>
      </c>
      <c r="H118" s="28">
        <f t="shared" si="28"/>
        <v>97.411001877433009</v>
      </c>
      <c r="I118" s="60">
        <v>449907.6</v>
      </c>
    </row>
    <row r="119" spans="1:9" x14ac:dyDescent="0.2">
      <c r="A119" s="10" t="s">
        <v>49</v>
      </c>
      <c r="B119" s="60">
        <v>216199.1</v>
      </c>
      <c r="C119" s="60">
        <v>183021.6</v>
      </c>
      <c r="D119" s="60">
        <v>158285.6</v>
      </c>
      <c r="E119" s="28">
        <f t="shared" si="26"/>
        <v>73.212885715065426</v>
      </c>
      <c r="F119" s="28">
        <f t="shared" si="27"/>
        <v>86.484655363082823</v>
      </c>
      <c r="G119" s="60">
        <v>377495.3</v>
      </c>
      <c r="H119" s="28">
        <f t="shared" si="28"/>
        <v>41.93048231328973</v>
      </c>
      <c r="I119" s="60">
        <v>98800.4</v>
      </c>
    </row>
    <row r="120" spans="1:9" x14ac:dyDescent="0.2">
      <c r="A120" s="10" t="s">
        <v>50</v>
      </c>
      <c r="B120" s="60">
        <v>132721.60000000001</v>
      </c>
      <c r="C120" s="60">
        <v>122896.3</v>
      </c>
      <c r="D120" s="60">
        <v>60852.5</v>
      </c>
      <c r="E120" s="28">
        <f t="shared" si="26"/>
        <v>45.849733577654277</v>
      </c>
      <c r="F120" s="28">
        <f t="shared" si="27"/>
        <v>49.515323081329541</v>
      </c>
      <c r="G120" s="60">
        <v>55708.9</v>
      </c>
      <c r="H120" s="28">
        <f t="shared" si="28"/>
        <v>109.23299508696095</v>
      </c>
      <c r="I120" s="60">
        <v>8595.7000000000007</v>
      </c>
    </row>
    <row r="121" spans="1:9" x14ac:dyDescent="0.2">
      <c r="A121" s="10" t="s">
        <v>51</v>
      </c>
      <c r="B121" s="60">
        <v>2415.6999999999998</v>
      </c>
      <c r="C121" s="60">
        <v>1262.9000000000001</v>
      </c>
      <c r="D121" s="60">
        <v>1198.4000000000001</v>
      </c>
      <c r="E121" s="28">
        <f t="shared" si="26"/>
        <v>49.608809040857729</v>
      </c>
      <c r="F121" s="28">
        <f t="shared" si="27"/>
        <v>94.892707261065794</v>
      </c>
      <c r="G121" s="60">
        <v>1043.4000000000001</v>
      </c>
      <c r="H121" s="28">
        <v>0</v>
      </c>
      <c r="I121" s="60">
        <v>73.5</v>
      </c>
    </row>
    <row r="122" spans="1:9" ht="18.75" customHeight="1" x14ac:dyDescent="0.2">
      <c r="A122" s="13" t="s">
        <v>112</v>
      </c>
      <c r="B122" s="49">
        <f>SUM(B123:B124)</f>
        <v>26759.699999999997</v>
      </c>
      <c r="C122" s="49">
        <f>SUM(C123:C124)</f>
        <v>18520.899999999998</v>
      </c>
      <c r="D122" s="49">
        <f>SUM(D123:D124)</f>
        <v>9628.6</v>
      </c>
      <c r="E122" s="25">
        <f t="shared" si="26"/>
        <v>35.981718778611125</v>
      </c>
      <c r="F122" s="25">
        <f t="shared" si="27"/>
        <v>51.987754374787407</v>
      </c>
      <c r="G122" s="49">
        <f>SUM(G123:G124)</f>
        <v>9870.7000000000007</v>
      </c>
      <c r="H122" s="28">
        <f t="shared" ref="H122:H137" si="29">$D:$D/$G:$G*100</f>
        <v>97.547286413324272</v>
      </c>
      <c r="I122" s="49">
        <f>SUM(I123:I124)</f>
        <v>636.20000000000005</v>
      </c>
    </row>
    <row r="123" spans="1:9" ht="30.75" customHeight="1" x14ac:dyDescent="0.2">
      <c r="A123" s="10" t="s">
        <v>113</v>
      </c>
      <c r="B123" s="60">
        <v>1979.1</v>
      </c>
      <c r="C123" s="60">
        <v>1922.8</v>
      </c>
      <c r="D123" s="60">
        <v>1458</v>
      </c>
      <c r="E123" s="28">
        <f t="shared" si="26"/>
        <v>73.669849931787184</v>
      </c>
      <c r="F123" s="28">
        <f t="shared" si="27"/>
        <v>75.826919076346996</v>
      </c>
      <c r="G123" s="60">
        <v>2197.8000000000002</v>
      </c>
      <c r="H123" s="28">
        <f t="shared" si="29"/>
        <v>66.339066339066335</v>
      </c>
      <c r="I123" s="60">
        <v>324.5</v>
      </c>
    </row>
    <row r="124" spans="1:9" ht="20.25" customHeight="1" x14ac:dyDescent="0.2">
      <c r="A124" s="10" t="s">
        <v>111</v>
      </c>
      <c r="B124" s="60">
        <v>24780.6</v>
      </c>
      <c r="C124" s="60">
        <v>16598.099999999999</v>
      </c>
      <c r="D124" s="60">
        <v>8170.6</v>
      </c>
      <c r="E124" s="28">
        <f t="shared" si="26"/>
        <v>32.971760167227593</v>
      </c>
      <c r="F124" s="28">
        <f t="shared" si="27"/>
        <v>49.226116242220499</v>
      </c>
      <c r="G124" s="60">
        <v>7672.9</v>
      </c>
      <c r="H124" s="28">
        <f t="shared" si="29"/>
        <v>106.48646535208333</v>
      </c>
      <c r="I124" s="60">
        <v>311.7</v>
      </c>
    </row>
    <row r="125" spans="1:9" ht="14.25" x14ac:dyDescent="0.2">
      <c r="A125" s="13" t="s">
        <v>52</v>
      </c>
      <c r="B125" s="49">
        <f>B126+B127+B128+B129+B130</f>
        <v>1653914.8</v>
      </c>
      <c r="C125" s="49">
        <f>C126+C127+C128+C129+C130</f>
        <v>1277832.8</v>
      </c>
      <c r="D125" s="49">
        <f>D126+D127+D128+D129+D130</f>
        <v>1271740.7</v>
      </c>
      <c r="E125" s="25">
        <f t="shared" si="26"/>
        <v>76.89275771641924</v>
      </c>
      <c r="F125" s="25">
        <f t="shared" si="27"/>
        <v>99.52324748589956</v>
      </c>
      <c r="G125" s="49">
        <f>G126+G127+G128+G129+G130</f>
        <v>1123873.3</v>
      </c>
      <c r="H125" s="28">
        <f t="shared" si="29"/>
        <v>113.15694571621195</v>
      </c>
      <c r="I125" s="49">
        <f>I126+I127+I128+I129+I130</f>
        <v>129354.7</v>
      </c>
    </row>
    <row r="126" spans="1:9" x14ac:dyDescent="0.2">
      <c r="A126" s="10" t="s">
        <v>53</v>
      </c>
      <c r="B126" s="60">
        <v>655493</v>
      </c>
      <c r="C126" s="60">
        <v>497957.2</v>
      </c>
      <c r="D126" s="60">
        <v>496505.1</v>
      </c>
      <c r="E126" s="28">
        <f t="shared" si="26"/>
        <v>75.745294000088478</v>
      </c>
      <c r="F126" s="28">
        <f t="shared" si="27"/>
        <v>99.708388592433238</v>
      </c>
      <c r="G126" s="60">
        <v>430065.9</v>
      </c>
      <c r="H126" s="28">
        <f t="shared" si="29"/>
        <v>115.44860915501553</v>
      </c>
      <c r="I126" s="60">
        <v>50961.7</v>
      </c>
    </row>
    <row r="127" spans="1:9" x14ac:dyDescent="0.2">
      <c r="A127" s="10" t="s">
        <v>54</v>
      </c>
      <c r="B127" s="60">
        <v>746510.4</v>
      </c>
      <c r="C127" s="60">
        <v>582666.1</v>
      </c>
      <c r="D127" s="60">
        <v>580767.1</v>
      </c>
      <c r="E127" s="28">
        <f t="shared" si="26"/>
        <v>77.797589959898744</v>
      </c>
      <c r="F127" s="28">
        <f t="shared" si="27"/>
        <v>99.674084351226199</v>
      </c>
      <c r="G127" s="60">
        <v>515340.6</v>
      </c>
      <c r="H127" s="28">
        <f t="shared" si="29"/>
        <v>112.69577828721431</v>
      </c>
      <c r="I127" s="60">
        <v>58925.5</v>
      </c>
    </row>
    <row r="128" spans="1:9" x14ac:dyDescent="0.2">
      <c r="A128" s="10" t="s">
        <v>107</v>
      </c>
      <c r="B128" s="60">
        <v>139297.70000000001</v>
      </c>
      <c r="C128" s="60">
        <v>105816.2</v>
      </c>
      <c r="D128" s="60">
        <v>105307.5</v>
      </c>
      <c r="E128" s="28">
        <f t="shared" si="26"/>
        <v>75.5988792349048</v>
      </c>
      <c r="F128" s="28">
        <f t="shared" si="27"/>
        <v>99.519260755914502</v>
      </c>
      <c r="G128" s="60">
        <v>93143.6</v>
      </c>
      <c r="H128" s="28">
        <f t="shared" si="29"/>
        <v>113.05929768658287</v>
      </c>
      <c r="I128" s="60">
        <v>12015.7</v>
      </c>
    </row>
    <row r="129" spans="1:9" x14ac:dyDescent="0.2">
      <c r="A129" s="10" t="s">
        <v>55</v>
      </c>
      <c r="B129" s="60">
        <v>17821.599999999999</v>
      </c>
      <c r="C129" s="60">
        <v>14572.5</v>
      </c>
      <c r="D129" s="60">
        <v>14078.1</v>
      </c>
      <c r="E129" s="28">
        <f t="shared" si="26"/>
        <v>78.994590833595197</v>
      </c>
      <c r="F129" s="28">
        <f t="shared" si="27"/>
        <v>96.60730828615543</v>
      </c>
      <c r="G129" s="60">
        <v>36052.699999999997</v>
      </c>
      <c r="H129" s="28">
        <f t="shared" si="29"/>
        <v>39.048670418581693</v>
      </c>
      <c r="I129" s="60">
        <v>1046.8</v>
      </c>
    </row>
    <row r="130" spans="1:9" x14ac:dyDescent="0.2">
      <c r="A130" s="10" t="s">
        <v>56</v>
      </c>
      <c r="B130" s="60">
        <v>94792.1</v>
      </c>
      <c r="C130" s="60">
        <v>76820.800000000003</v>
      </c>
      <c r="D130" s="59">
        <v>75082.899999999994</v>
      </c>
      <c r="E130" s="28">
        <f t="shared" si="26"/>
        <v>79.207971972347892</v>
      </c>
      <c r="F130" s="28">
        <f t="shared" si="27"/>
        <v>97.737722075271279</v>
      </c>
      <c r="G130" s="59">
        <v>49270.5</v>
      </c>
      <c r="H130" s="28">
        <f t="shared" si="29"/>
        <v>152.38915781248411</v>
      </c>
      <c r="I130" s="59">
        <v>6405</v>
      </c>
    </row>
    <row r="131" spans="1:9" ht="28.5" customHeight="1" x14ac:dyDescent="0.2">
      <c r="A131" s="13" t="s">
        <v>57</v>
      </c>
      <c r="B131" s="49">
        <f>B132+B133</f>
        <v>152417.9</v>
      </c>
      <c r="C131" s="49">
        <f>C132+C133</f>
        <v>121711.3</v>
      </c>
      <c r="D131" s="49">
        <f>D132+D133</f>
        <v>121029.1</v>
      </c>
      <c r="E131" s="25">
        <f t="shared" si="26"/>
        <v>79.406093378796072</v>
      </c>
      <c r="F131" s="25">
        <f t="shared" si="27"/>
        <v>99.439493292734525</v>
      </c>
      <c r="G131" s="49">
        <f>G132+G133</f>
        <v>114715.5</v>
      </c>
      <c r="H131" s="28">
        <f t="shared" si="29"/>
        <v>105.50370263826598</v>
      </c>
      <c r="I131" s="49">
        <f>I132+I133</f>
        <v>10448.799999999999</v>
      </c>
    </row>
    <row r="132" spans="1:9" x14ac:dyDescent="0.2">
      <c r="A132" s="10" t="s">
        <v>58</v>
      </c>
      <c r="B132" s="60">
        <v>143358.6</v>
      </c>
      <c r="C132" s="60">
        <v>114965.1</v>
      </c>
      <c r="D132" s="60">
        <v>114804.3</v>
      </c>
      <c r="E132" s="28">
        <f t="shared" si="26"/>
        <v>80.08190649183237</v>
      </c>
      <c r="F132" s="28">
        <f t="shared" si="27"/>
        <v>99.860131465984026</v>
      </c>
      <c r="G132" s="60">
        <v>109913.9</v>
      </c>
      <c r="H132" s="28">
        <f t="shared" si="29"/>
        <v>104.44930077087614</v>
      </c>
      <c r="I132" s="60">
        <v>9993.9</v>
      </c>
    </row>
    <row r="133" spans="1:9" ht="25.5" x14ac:dyDescent="0.2">
      <c r="A133" s="10" t="s">
        <v>59</v>
      </c>
      <c r="B133" s="60">
        <v>9059.2999999999993</v>
      </c>
      <c r="C133" s="60">
        <v>6746.2</v>
      </c>
      <c r="D133" s="60">
        <v>6224.8</v>
      </c>
      <c r="E133" s="28">
        <f t="shared" si="26"/>
        <v>68.711710617818156</v>
      </c>
      <c r="F133" s="28">
        <f t="shared" si="27"/>
        <v>92.2712045299576</v>
      </c>
      <c r="G133" s="60">
        <v>4801.6000000000004</v>
      </c>
      <c r="H133" s="28">
        <f t="shared" si="29"/>
        <v>129.64011996001332</v>
      </c>
      <c r="I133" s="60">
        <v>454.9</v>
      </c>
    </row>
    <row r="134" spans="1:9" ht="18.75" customHeight="1" x14ac:dyDescent="0.2">
      <c r="A134" s="13" t="s">
        <v>60</v>
      </c>
      <c r="B134" s="49">
        <f>B135+B136+B137+B138</f>
        <v>104524.8</v>
      </c>
      <c r="C134" s="49">
        <f>C135+C136+C137+C138</f>
        <v>67832.700000000012</v>
      </c>
      <c r="D134" s="49">
        <f>D135+D136+D137+D138</f>
        <v>63383.6</v>
      </c>
      <c r="E134" s="25">
        <f t="shared" si="26"/>
        <v>60.639771614009305</v>
      </c>
      <c r="F134" s="25">
        <f t="shared" si="27"/>
        <v>93.441068982953638</v>
      </c>
      <c r="G134" s="49">
        <f>G135+G136+G137+G138</f>
        <v>73319.199999999997</v>
      </c>
      <c r="H134" s="28">
        <f t="shared" si="29"/>
        <v>86.448842867898179</v>
      </c>
      <c r="I134" s="49">
        <f>I135+I136+I137+I138</f>
        <v>12022.6</v>
      </c>
    </row>
    <row r="135" spans="1:9" x14ac:dyDescent="0.2">
      <c r="A135" s="10" t="s">
        <v>61</v>
      </c>
      <c r="B135" s="60">
        <v>4245.8</v>
      </c>
      <c r="C135" s="60">
        <v>3249.4</v>
      </c>
      <c r="D135" s="60">
        <v>3249.5</v>
      </c>
      <c r="E135" s="28">
        <f t="shared" si="26"/>
        <v>76.534457581610056</v>
      </c>
      <c r="F135" s="28">
        <f t="shared" si="27"/>
        <v>100.00307749122913</v>
      </c>
      <c r="G135" s="60">
        <v>1336.4</v>
      </c>
      <c r="H135" s="28">
        <f t="shared" si="29"/>
        <v>243.15324753067941</v>
      </c>
      <c r="I135" s="60">
        <v>444</v>
      </c>
    </row>
    <row r="136" spans="1:9" x14ac:dyDescent="0.2">
      <c r="A136" s="10" t="s">
        <v>62</v>
      </c>
      <c r="B136" s="60">
        <v>97159</v>
      </c>
      <c r="C136" s="60">
        <v>61963.3</v>
      </c>
      <c r="D136" s="60">
        <v>58224.1</v>
      </c>
      <c r="E136" s="28">
        <f t="shared" si="26"/>
        <v>59.926615136014163</v>
      </c>
      <c r="F136" s="28">
        <f t="shared" si="27"/>
        <v>93.965460199827959</v>
      </c>
      <c r="G136" s="60">
        <v>62501.599999999999</v>
      </c>
      <c r="H136" s="28">
        <f t="shared" si="29"/>
        <v>93.15617520191482</v>
      </c>
      <c r="I136" s="60">
        <v>11382.4</v>
      </c>
    </row>
    <row r="137" spans="1:9" x14ac:dyDescent="0.2">
      <c r="A137" s="10" t="s">
        <v>63</v>
      </c>
      <c r="B137" s="59">
        <v>3120</v>
      </c>
      <c r="C137" s="59">
        <v>2620</v>
      </c>
      <c r="D137" s="59">
        <v>1910</v>
      </c>
      <c r="E137" s="28">
        <f t="shared" si="26"/>
        <v>61.217948717948723</v>
      </c>
      <c r="F137" s="28">
        <f t="shared" si="27"/>
        <v>72.900763358778633</v>
      </c>
      <c r="G137" s="59">
        <v>9481.2000000000007</v>
      </c>
      <c r="H137" s="28">
        <f t="shared" si="29"/>
        <v>20.145129308526347</v>
      </c>
      <c r="I137" s="59">
        <v>196.2</v>
      </c>
    </row>
    <row r="138" spans="1:9" x14ac:dyDescent="0.2">
      <c r="A138" s="10" t="s">
        <v>64</v>
      </c>
      <c r="B138" s="60">
        <v>0</v>
      </c>
      <c r="C138" s="60">
        <v>0</v>
      </c>
      <c r="D138" s="60">
        <v>0</v>
      </c>
      <c r="E138" s="28">
        <v>0</v>
      </c>
      <c r="F138" s="28">
        <v>0</v>
      </c>
      <c r="G138" s="60">
        <v>0</v>
      </c>
      <c r="H138" s="28">
        <v>0</v>
      </c>
      <c r="I138" s="60">
        <v>0</v>
      </c>
    </row>
    <row r="139" spans="1:9" ht="16.5" customHeight="1" x14ac:dyDescent="0.2">
      <c r="A139" s="13" t="s">
        <v>71</v>
      </c>
      <c r="B139" s="58">
        <f>B140+B141+B142+B143</f>
        <v>107487.1</v>
      </c>
      <c r="C139" s="58">
        <f t="shared" ref="C139:D139" si="30">C140+C141+C142+C143</f>
        <v>88169.700000000012</v>
      </c>
      <c r="D139" s="58">
        <f t="shared" si="30"/>
        <v>83702.2</v>
      </c>
      <c r="E139" s="25">
        <f>$D:$D/$B:$B*100</f>
        <v>77.871856250657046</v>
      </c>
      <c r="F139" s="25">
        <f>$D:$D/$C:$C*100</f>
        <v>94.933066575025194</v>
      </c>
      <c r="G139" s="58">
        <f t="shared" ref="G139" si="31">G140+G141+G142+G143</f>
        <v>55727.700000000004</v>
      </c>
      <c r="H139" s="28">
        <f>$D:$D/$G:$G*100</f>
        <v>150.19855475822615</v>
      </c>
      <c r="I139" s="58">
        <f t="shared" ref="I139" si="32">I140+I141+I142+I143</f>
        <v>9253.6</v>
      </c>
    </row>
    <row r="140" spans="1:9" x14ac:dyDescent="0.2">
      <c r="A140" s="36" t="s">
        <v>72</v>
      </c>
      <c r="B140" s="59">
        <v>61718.1</v>
      </c>
      <c r="C140" s="59">
        <v>60609.1</v>
      </c>
      <c r="D140" s="59">
        <v>60301.2</v>
      </c>
      <c r="E140" s="28">
        <f>$D:$D/$B:$B*100</f>
        <v>97.704239112999261</v>
      </c>
      <c r="F140" s="28">
        <f>$D:$D/$C:$C*100</f>
        <v>99.4919904766776</v>
      </c>
      <c r="G140" s="59">
        <v>39072.300000000003</v>
      </c>
      <c r="H140" s="28">
        <f>$D:$D/$G:$G*100</f>
        <v>154.33235309925445</v>
      </c>
      <c r="I140" s="59">
        <v>3336</v>
      </c>
    </row>
    <row r="141" spans="1:9" x14ac:dyDescent="0.2">
      <c r="A141" s="14" t="s">
        <v>73</v>
      </c>
      <c r="B141" s="59">
        <v>24004.5</v>
      </c>
      <c r="C141" s="59">
        <v>17460</v>
      </c>
      <c r="D141" s="59">
        <v>13671</v>
      </c>
      <c r="E141" s="28">
        <f>$D:$D/$B:$B*100</f>
        <v>56.951821533462478</v>
      </c>
      <c r="F141" s="28">
        <f>$D:$D/$C:$C*100</f>
        <v>78.298969072164951</v>
      </c>
      <c r="G141" s="59">
        <v>13261.6</v>
      </c>
      <c r="H141" s="28">
        <f>$D:$D/$G:$G*100</f>
        <v>103.08710864450745</v>
      </c>
      <c r="I141" s="59">
        <v>1427.1</v>
      </c>
    </row>
    <row r="142" spans="1:9" x14ac:dyDescent="0.2">
      <c r="A142" s="14" t="s">
        <v>159</v>
      </c>
      <c r="B142" s="59">
        <v>17283.599999999999</v>
      </c>
      <c r="C142" s="59">
        <v>6481</v>
      </c>
      <c r="D142" s="59">
        <v>6481</v>
      </c>
      <c r="E142" s="28">
        <f>$D:$D/$B:$B*100</f>
        <v>37.497974958920601</v>
      </c>
      <c r="F142" s="28">
        <f>$D:$D/$C:$C*100</f>
        <v>100</v>
      </c>
      <c r="G142" s="59">
        <v>0</v>
      </c>
      <c r="H142" s="28">
        <v>0</v>
      </c>
      <c r="I142" s="59">
        <v>4050</v>
      </c>
    </row>
    <row r="143" spans="1:9" ht="24.75" customHeight="1" x14ac:dyDescent="0.2">
      <c r="A143" s="14" t="s">
        <v>82</v>
      </c>
      <c r="B143" s="59">
        <v>4480.8999999999996</v>
      </c>
      <c r="C143" s="59">
        <v>3619.6</v>
      </c>
      <c r="D143" s="59">
        <v>3249</v>
      </c>
      <c r="E143" s="28">
        <f>$D:$D/$B:$B*100</f>
        <v>72.507755138476654</v>
      </c>
      <c r="F143" s="28">
        <f>$D:$D/$C:$C*100</f>
        <v>89.761299591115034</v>
      </c>
      <c r="G143" s="59">
        <v>3393.8</v>
      </c>
      <c r="H143" s="28">
        <f>$D:$D/$G:$G*100</f>
        <v>95.733396193057928</v>
      </c>
      <c r="I143" s="59">
        <v>440.5</v>
      </c>
    </row>
    <row r="144" spans="1:9" ht="25.5" x14ac:dyDescent="0.2">
      <c r="A144" s="15" t="s">
        <v>94</v>
      </c>
      <c r="B144" s="58">
        <f t="shared" ref="B144:H144" si="33">B145</f>
        <v>0</v>
      </c>
      <c r="C144" s="58">
        <f t="shared" si="33"/>
        <v>0</v>
      </c>
      <c r="D144" s="58">
        <f>D145</f>
        <v>0</v>
      </c>
      <c r="E144" s="26">
        <f t="shared" si="33"/>
        <v>0</v>
      </c>
      <c r="F144" s="26">
        <f t="shared" si="33"/>
        <v>0</v>
      </c>
      <c r="G144" s="58">
        <f t="shared" si="33"/>
        <v>0</v>
      </c>
      <c r="H144" s="27">
        <f t="shared" si="33"/>
        <v>0</v>
      </c>
      <c r="I144" s="58">
        <f>I145</f>
        <v>0</v>
      </c>
    </row>
    <row r="145" spans="1:9" ht="26.25" customHeight="1" x14ac:dyDescent="0.2">
      <c r="A145" s="14" t="s">
        <v>94</v>
      </c>
      <c r="B145" s="59">
        <v>0</v>
      </c>
      <c r="C145" s="59">
        <v>0</v>
      </c>
      <c r="D145" s="59">
        <v>0</v>
      </c>
      <c r="E145" s="28">
        <v>0</v>
      </c>
      <c r="F145" s="28">
        <v>0</v>
      </c>
      <c r="G145" s="60">
        <v>0</v>
      </c>
      <c r="H145" s="28">
        <v>0</v>
      </c>
      <c r="I145" s="59">
        <v>0</v>
      </c>
    </row>
    <row r="146" spans="1:9" ht="21" customHeight="1" x14ac:dyDescent="0.2">
      <c r="A146" s="34" t="s">
        <v>65</v>
      </c>
      <c r="B146" s="61">
        <f>B100+B109+B110+B111+B117+B122+B125+B131+B134+B139+B144</f>
        <v>5912921.8000000007</v>
      </c>
      <c r="C146" s="61">
        <f>C100+C109+C110+C111+C117+C122+C125+C131+C134+C139+C144</f>
        <v>5231608.8999999994</v>
      </c>
      <c r="D146" s="61">
        <f>D100+D109+D110+D111+D117+D122+D125+D131+D134+D139+D144</f>
        <v>3740875.3000000007</v>
      </c>
      <c r="E146" s="35">
        <f>$D:$D/$B:$B*100</f>
        <v>63.266104753829154</v>
      </c>
      <c r="F146" s="35">
        <f>$D:$D/$C:$C*100</f>
        <v>71.505255295364321</v>
      </c>
      <c r="G146" s="61">
        <f>G100+G109+G110+G111+G117+G122+G125+G131+G134+G139+G144</f>
        <v>3818529.5000000009</v>
      </c>
      <c r="H146" s="47">
        <f>$D:$D/$G:$G*100</f>
        <v>97.966384703849997</v>
      </c>
      <c r="I146" s="61">
        <f>I100+I109+I110+I111+I117+I122+I125+I131+I134+I139+I144</f>
        <v>770444.19999999984</v>
      </c>
    </row>
    <row r="147" spans="1:9" ht="24" customHeight="1" x14ac:dyDescent="0.2">
      <c r="A147" s="16" t="s">
        <v>66</v>
      </c>
      <c r="B147" s="61">
        <f>B98-B146</f>
        <v>-613283.90000000037</v>
      </c>
      <c r="C147" s="61">
        <f>C98-C146</f>
        <v>-617632.79999999888</v>
      </c>
      <c r="D147" s="61">
        <f>D98-D146</f>
        <v>-314089.90000000084</v>
      </c>
      <c r="E147" s="29"/>
      <c r="F147" s="29"/>
      <c r="G147" s="61">
        <f>G98-G146</f>
        <v>32883.499999999534</v>
      </c>
      <c r="H147" s="48"/>
      <c r="I147" s="61">
        <f>I98-I146</f>
        <v>-177456.89999999979</v>
      </c>
    </row>
    <row r="148" spans="1:9" ht="30" customHeight="1" x14ac:dyDescent="0.2">
      <c r="A148" s="3" t="s">
        <v>67</v>
      </c>
      <c r="B148" s="59" t="s">
        <v>151</v>
      </c>
      <c r="C148" s="59"/>
      <c r="D148" s="59" t="s">
        <v>162</v>
      </c>
      <c r="E148" s="27"/>
      <c r="F148" s="27"/>
      <c r="G148" s="59"/>
      <c r="H148" s="27"/>
      <c r="I148" s="59"/>
    </row>
    <row r="149" spans="1:9" ht="17.25" customHeight="1" x14ac:dyDescent="0.25">
      <c r="A149" s="7" t="s">
        <v>68</v>
      </c>
      <c r="B149" s="58">
        <v>552767.1</v>
      </c>
      <c r="C149" s="59"/>
      <c r="D149" s="58">
        <f>SUM(D151,D152)</f>
        <v>238677.19999999998</v>
      </c>
      <c r="E149" s="27"/>
      <c r="F149" s="27"/>
      <c r="G149" s="62"/>
      <c r="H149" s="32"/>
      <c r="I149" s="58">
        <f>SUM(I151,I152)</f>
        <v>-177456.9</v>
      </c>
    </row>
    <row r="150" spans="1:9" x14ac:dyDescent="0.2">
      <c r="A150" s="3" t="s">
        <v>7</v>
      </c>
      <c r="B150" s="59"/>
      <c r="C150" s="59"/>
      <c r="D150" s="59"/>
      <c r="E150" s="27"/>
      <c r="F150" s="27"/>
      <c r="G150" s="59"/>
      <c r="H150" s="32"/>
      <c r="I150" s="59"/>
    </row>
    <row r="151" spans="1:9" ht="18" customHeight="1" x14ac:dyDescent="0.2">
      <c r="A151" s="8" t="s">
        <v>69</v>
      </c>
      <c r="B151" s="59">
        <v>440062.1</v>
      </c>
      <c r="C151" s="59"/>
      <c r="D151" s="59">
        <v>156976.29999999999</v>
      </c>
      <c r="E151" s="27"/>
      <c r="F151" s="27"/>
      <c r="G151" s="59"/>
      <c r="H151" s="32"/>
      <c r="I151" s="59">
        <v>-176738.1</v>
      </c>
    </row>
    <row r="152" spans="1:9" x14ac:dyDescent="0.2">
      <c r="A152" s="3" t="s">
        <v>70</v>
      </c>
      <c r="B152" s="59">
        <v>112705</v>
      </c>
      <c r="C152" s="59"/>
      <c r="D152" s="59">
        <v>81700.899999999994</v>
      </c>
      <c r="E152" s="27"/>
      <c r="F152" s="27"/>
      <c r="G152" s="59"/>
      <c r="H152" s="32"/>
      <c r="I152" s="59">
        <v>-718.8</v>
      </c>
    </row>
    <row r="153" spans="1:9" hidden="1" x14ac:dyDescent="0.2">
      <c r="A153" s="4" t="s">
        <v>92</v>
      </c>
      <c r="B153" s="63"/>
      <c r="C153" s="63"/>
      <c r="D153" s="63"/>
      <c r="E153" s="30"/>
      <c r="F153" s="30"/>
      <c r="G153" s="63"/>
      <c r="H153" s="31"/>
      <c r="I153" s="63"/>
    </row>
    <row r="154" spans="1:9" ht="12" customHeight="1" x14ac:dyDescent="0.25">
      <c r="A154" s="17"/>
    </row>
    <row r="155" spans="1:9" hidden="1" x14ac:dyDescent="0.25">
      <c r="A155" s="18"/>
      <c r="B155" s="65"/>
    </row>
    <row r="156" spans="1:9" ht="31.5" hidden="1" x14ac:dyDescent="0.25">
      <c r="A156" s="19" t="s">
        <v>100</v>
      </c>
      <c r="B156" s="66"/>
      <c r="C156" s="66"/>
      <c r="D156" s="66"/>
      <c r="E156" s="23"/>
      <c r="F156" s="23"/>
      <c r="G156" s="66"/>
      <c r="H156" s="23" t="s">
        <v>89</v>
      </c>
      <c r="I156" s="66"/>
    </row>
    <row r="157" spans="1:9" x14ac:dyDescent="0.25">
      <c r="A157" s="18"/>
      <c r="B157" s="66"/>
      <c r="C157" s="66"/>
      <c r="D157" s="66"/>
      <c r="E157" s="24"/>
      <c r="F157" s="24"/>
      <c r="G157" s="66"/>
      <c r="H157" s="24"/>
      <c r="I157" s="66"/>
    </row>
    <row r="159" spans="1:9" x14ac:dyDescent="0.25">
      <c r="A159" s="21" t="s">
        <v>93</v>
      </c>
    </row>
  </sheetData>
  <mergeCells count="14">
    <mergeCell ref="A99:I99"/>
    <mergeCell ref="A1:H1"/>
    <mergeCell ref="A2:H2"/>
    <mergeCell ref="A3:H3"/>
    <mergeCell ref="A6:I6"/>
    <mergeCell ref="H9:H10"/>
    <mergeCell ref="I9:I10"/>
    <mergeCell ref="G9:G10"/>
    <mergeCell ref="F9:F10"/>
    <mergeCell ref="A9:A10"/>
    <mergeCell ref="B9:B10"/>
    <mergeCell ref="C9:C10"/>
    <mergeCell ref="D9:D10"/>
    <mergeCell ref="E9:E10"/>
  </mergeCells>
  <phoneticPr fontId="0" type="noConversion"/>
  <pageMargins left="0.39370078740157483" right="0.15748031496062992" top="0.19685039370078741" bottom="0.19685039370078741" header="0.35433070866141736" footer="0.2755905511811023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Храменкова</dc:creator>
  <cp:lastModifiedBy>gorfo1</cp:lastModifiedBy>
  <cp:lastPrinted>2023-11-07T04:14:56Z</cp:lastPrinted>
  <dcterms:created xsi:type="dcterms:W3CDTF">2010-09-10T01:16:58Z</dcterms:created>
  <dcterms:modified xsi:type="dcterms:W3CDTF">2024-02-07T08:42:42Z</dcterms:modified>
</cp:coreProperties>
</file>