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orfo1\Desktop\Для обновления сайта 07.02\Архив 2023 год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C44" i="1" l="1"/>
  <c r="D44" i="1"/>
  <c r="G44" i="1"/>
  <c r="I44" i="1"/>
  <c r="B44" i="1"/>
  <c r="G61" i="1"/>
  <c r="I61" i="1"/>
  <c r="G139" i="1" l="1"/>
  <c r="F49" i="1"/>
  <c r="H49" i="1"/>
  <c r="I148" i="1" l="1"/>
  <c r="I9" i="1" l="1"/>
  <c r="D9" i="1"/>
  <c r="C9" i="1"/>
  <c r="B9" i="1"/>
  <c r="G9" i="1" l="1"/>
  <c r="D148" i="1" l="1"/>
  <c r="F83" i="1" l="1"/>
  <c r="E83" i="1"/>
  <c r="H15" i="1"/>
  <c r="F15" i="1"/>
  <c r="E15" i="1"/>
  <c r="I143" i="1" l="1"/>
  <c r="I139" i="1"/>
  <c r="I134" i="1"/>
  <c r="I131" i="1"/>
  <c r="I125" i="1"/>
  <c r="I122" i="1"/>
  <c r="I117" i="1"/>
  <c r="I111" i="1"/>
  <c r="I100" i="1"/>
  <c r="I89" i="1"/>
  <c r="I88" i="1" s="1"/>
  <c r="I57" i="1"/>
  <c r="I41" i="1"/>
  <c r="I36" i="1"/>
  <c r="I33" i="1"/>
  <c r="I31" i="1" s="1"/>
  <c r="I24" i="1"/>
  <c r="I23" i="1" s="1"/>
  <c r="I18" i="1"/>
  <c r="I7" i="1"/>
  <c r="E51" i="1"/>
  <c r="F51" i="1"/>
  <c r="I145" i="1" l="1"/>
  <c r="I87" i="1"/>
  <c r="I98" i="1" s="1"/>
  <c r="F52" i="1"/>
  <c r="H40" i="1"/>
  <c r="E40" i="1"/>
  <c r="I146" i="1" l="1"/>
  <c r="E49" i="1"/>
  <c r="H47" i="1"/>
  <c r="C61" i="1" l="1"/>
  <c r="C57" i="1"/>
  <c r="C41" i="1"/>
  <c r="C36" i="1"/>
  <c r="C33" i="1"/>
  <c r="C31" i="1" s="1"/>
  <c r="C24" i="1"/>
  <c r="C23" i="1" s="1"/>
  <c r="C18" i="1"/>
  <c r="C7" i="1"/>
  <c r="C87" i="1" l="1"/>
  <c r="D41" i="1"/>
  <c r="G57" i="1" l="1"/>
  <c r="D57" i="1"/>
  <c r="B57" i="1"/>
  <c r="G111" i="1" l="1"/>
  <c r="C111" i="1"/>
  <c r="D111" i="1"/>
  <c r="B111" i="1"/>
  <c r="G24" i="1"/>
  <c r="D24" i="1"/>
  <c r="D23" i="1" s="1"/>
  <c r="G122" i="1" l="1"/>
  <c r="H26" i="1" l="1"/>
  <c r="H25" i="1"/>
  <c r="D33" i="1" l="1"/>
  <c r="H123" i="1" l="1"/>
  <c r="F121" i="1"/>
  <c r="F81" i="1"/>
  <c r="E81" i="1"/>
  <c r="E29" i="1"/>
  <c r="B100" i="1" l="1"/>
  <c r="C100" i="1"/>
  <c r="D100" i="1"/>
  <c r="G100" i="1"/>
  <c r="E121" i="1" l="1"/>
  <c r="H124" i="1" l="1"/>
  <c r="H84" i="1"/>
  <c r="F97" i="1"/>
  <c r="F76" i="1"/>
  <c r="F26" i="1" l="1"/>
  <c r="E26" i="1"/>
  <c r="H142" i="1"/>
  <c r="H141" i="1"/>
  <c r="H116" i="1"/>
  <c r="H115" i="1"/>
  <c r="H114" i="1"/>
  <c r="H110" i="1"/>
  <c r="H109" i="1"/>
  <c r="H30" i="1"/>
  <c r="F64" i="1"/>
  <c r="E64" i="1"/>
  <c r="F30" i="1"/>
  <c r="G36" i="1" l="1"/>
  <c r="D36" i="1"/>
  <c r="B36" i="1"/>
  <c r="H46" i="1"/>
  <c r="E39" i="1"/>
  <c r="H83" i="1" l="1"/>
  <c r="H82" i="1"/>
  <c r="H81" i="1"/>
  <c r="H77" i="1"/>
  <c r="H76" i="1"/>
  <c r="H75" i="1"/>
  <c r="H74" i="1"/>
  <c r="H70" i="1"/>
  <c r="H69" i="1"/>
  <c r="H65" i="1"/>
  <c r="H64" i="1"/>
  <c r="H63" i="1"/>
  <c r="H62" i="1"/>
  <c r="F62" i="1" l="1"/>
  <c r="G23" i="1"/>
  <c r="E30" i="1"/>
  <c r="H111" i="1" l="1"/>
  <c r="B24" i="1"/>
  <c r="B23" i="1" s="1"/>
  <c r="H28" i="1"/>
  <c r="F28" i="1"/>
  <c r="E28" i="1"/>
  <c r="H14" i="1"/>
  <c r="F14" i="1"/>
  <c r="E14" i="1"/>
  <c r="H24" i="1" l="1"/>
  <c r="E24" i="1"/>
  <c r="F24" i="1"/>
  <c r="D134" i="1"/>
  <c r="C134" i="1"/>
  <c r="B134" i="1"/>
  <c r="G134" i="1"/>
  <c r="F23" i="1" l="1"/>
  <c r="E23" i="1"/>
  <c r="H23" i="1"/>
  <c r="F124" i="1"/>
  <c r="F123" i="1"/>
  <c r="E107" i="1"/>
  <c r="E104" i="1"/>
  <c r="H96" i="1"/>
  <c r="E97" i="1"/>
  <c r="E94" i="1"/>
  <c r="F80" i="1"/>
  <c r="E80" i="1"/>
  <c r="F74" i="1"/>
  <c r="F70" i="1"/>
  <c r="E62" i="1"/>
  <c r="E102" i="1" l="1"/>
  <c r="H11" i="1" l="1"/>
  <c r="E77" i="1" l="1"/>
  <c r="B61" i="1"/>
  <c r="D61" i="1"/>
  <c r="E74" i="1"/>
  <c r="F82" i="1"/>
  <c r="E82" i="1"/>
  <c r="C122" i="1"/>
  <c r="D122" i="1"/>
  <c r="H122" i="1" s="1"/>
  <c r="B122" i="1"/>
  <c r="E123" i="1"/>
  <c r="E8" i="1"/>
  <c r="F8" i="1"/>
  <c r="H8" i="1"/>
  <c r="B7" i="1"/>
  <c r="D7" i="1"/>
  <c r="G7" i="1"/>
  <c r="E11" i="1"/>
  <c r="F11" i="1"/>
  <c r="E12" i="1"/>
  <c r="F12" i="1"/>
  <c r="H12" i="1"/>
  <c r="E13" i="1"/>
  <c r="F13" i="1"/>
  <c r="H13" i="1"/>
  <c r="B18" i="1"/>
  <c r="D18" i="1"/>
  <c r="G18" i="1"/>
  <c r="E19" i="1"/>
  <c r="F19" i="1"/>
  <c r="H19" i="1"/>
  <c r="E20" i="1"/>
  <c r="F20" i="1"/>
  <c r="H20" i="1"/>
  <c r="E21" i="1"/>
  <c r="F21" i="1"/>
  <c r="H21" i="1"/>
  <c r="E22" i="1"/>
  <c r="F22" i="1"/>
  <c r="H22" i="1"/>
  <c r="E25" i="1"/>
  <c r="F25" i="1"/>
  <c r="E32" i="1"/>
  <c r="F32" i="1"/>
  <c r="H32" i="1"/>
  <c r="B33" i="1"/>
  <c r="B31" i="1" s="1"/>
  <c r="D31" i="1"/>
  <c r="G33" i="1"/>
  <c r="G31" i="1" s="1"/>
  <c r="E34" i="1"/>
  <c r="F34" i="1"/>
  <c r="H34" i="1"/>
  <c r="E35" i="1"/>
  <c r="F35" i="1"/>
  <c r="H35" i="1"/>
  <c r="E37" i="1"/>
  <c r="F37" i="1"/>
  <c r="H37" i="1"/>
  <c r="B41" i="1"/>
  <c r="G41" i="1"/>
  <c r="E46" i="1"/>
  <c r="F46" i="1"/>
  <c r="E47" i="1"/>
  <c r="F47" i="1"/>
  <c r="E50" i="1"/>
  <c r="F50" i="1"/>
  <c r="H50" i="1"/>
  <c r="H44" i="1" s="1"/>
  <c r="E52" i="1"/>
  <c r="E53" i="1"/>
  <c r="F53" i="1"/>
  <c r="H53" i="1"/>
  <c r="E55" i="1"/>
  <c r="F55" i="1"/>
  <c r="H55" i="1"/>
  <c r="E56" i="1"/>
  <c r="F56" i="1"/>
  <c r="H56" i="1"/>
  <c r="E59" i="1"/>
  <c r="F59" i="1"/>
  <c r="H59" i="1"/>
  <c r="E60" i="1"/>
  <c r="F60" i="1"/>
  <c r="H60" i="1"/>
  <c r="E63" i="1"/>
  <c r="F63" i="1"/>
  <c r="E65" i="1"/>
  <c r="F65" i="1"/>
  <c r="E69" i="1"/>
  <c r="F69" i="1"/>
  <c r="E70" i="1"/>
  <c r="E75" i="1"/>
  <c r="F75" i="1"/>
  <c r="E76" i="1"/>
  <c r="B89" i="1"/>
  <c r="B88" i="1" s="1"/>
  <c r="C89" i="1"/>
  <c r="C88" i="1" s="1"/>
  <c r="D89" i="1"/>
  <c r="D88" i="1" s="1"/>
  <c r="G89" i="1"/>
  <c r="G88" i="1" s="1"/>
  <c r="E90" i="1"/>
  <c r="F90" i="1"/>
  <c r="H90" i="1"/>
  <c r="E91" i="1"/>
  <c r="F91" i="1"/>
  <c r="H91" i="1"/>
  <c r="E92" i="1"/>
  <c r="F92" i="1"/>
  <c r="H92" i="1"/>
  <c r="E93" i="1"/>
  <c r="F93" i="1"/>
  <c r="H93" i="1"/>
  <c r="H97" i="1"/>
  <c r="E101" i="1"/>
  <c r="F101" i="1"/>
  <c r="H101" i="1"/>
  <c r="F102" i="1"/>
  <c r="H102" i="1"/>
  <c r="E103" i="1"/>
  <c r="F103" i="1"/>
  <c r="H103" i="1"/>
  <c r="E105" i="1"/>
  <c r="F105" i="1"/>
  <c r="H105" i="1"/>
  <c r="E108" i="1"/>
  <c r="F108" i="1"/>
  <c r="H108" i="1"/>
  <c r="E109" i="1"/>
  <c r="F109" i="1"/>
  <c r="E110" i="1"/>
  <c r="F110" i="1"/>
  <c r="E114" i="1"/>
  <c r="F114" i="1"/>
  <c r="E115" i="1"/>
  <c r="F115" i="1"/>
  <c r="E116" i="1"/>
  <c r="F116" i="1"/>
  <c r="B117" i="1"/>
  <c r="C117" i="1"/>
  <c r="D117" i="1"/>
  <c r="G117" i="1"/>
  <c r="E118" i="1"/>
  <c r="F118" i="1"/>
  <c r="H118" i="1"/>
  <c r="E119" i="1"/>
  <c r="F119" i="1"/>
  <c r="H119" i="1"/>
  <c r="E120" i="1"/>
  <c r="F120" i="1"/>
  <c r="H120" i="1"/>
  <c r="E124" i="1"/>
  <c r="B125" i="1"/>
  <c r="C125" i="1"/>
  <c r="D125" i="1"/>
  <c r="G125" i="1"/>
  <c r="E126" i="1"/>
  <c r="F126" i="1"/>
  <c r="H126" i="1"/>
  <c r="E127" i="1"/>
  <c r="F127" i="1"/>
  <c r="H127" i="1"/>
  <c r="E128" i="1"/>
  <c r="F128" i="1"/>
  <c r="H128" i="1"/>
  <c r="E129" i="1"/>
  <c r="F129" i="1"/>
  <c r="H129" i="1"/>
  <c r="E130" i="1"/>
  <c r="F130" i="1"/>
  <c r="H130" i="1"/>
  <c r="B131" i="1"/>
  <c r="C131" i="1"/>
  <c r="D131" i="1"/>
  <c r="G131" i="1"/>
  <c r="E132" i="1"/>
  <c r="F132" i="1"/>
  <c r="H132" i="1"/>
  <c r="E133" i="1"/>
  <c r="F133" i="1"/>
  <c r="H133" i="1"/>
  <c r="E135" i="1"/>
  <c r="F135" i="1"/>
  <c r="H135" i="1"/>
  <c r="E136" i="1"/>
  <c r="F136" i="1"/>
  <c r="H136" i="1"/>
  <c r="E137" i="1"/>
  <c r="F137" i="1"/>
  <c r="H137" i="1"/>
  <c r="B139" i="1"/>
  <c r="C139" i="1"/>
  <c r="D139" i="1"/>
  <c r="E140" i="1"/>
  <c r="F140" i="1"/>
  <c r="H140" i="1"/>
  <c r="E141" i="1"/>
  <c r="F141" i="1"/>
  <c r="E142" i="1"/>
  <c r="F142" i="1"/>
  <c r="B143" i="1"/>
  <c r="C143" i="1"/>
  <c r="D143" i="1"/>
  <c r="E143" i="1"/>
  <c r="F143" i="1"/>
  <c r="G143" i="1"/>
  <c r="H143" i="1"/>
  <c r="F44" i="1" l="1"/>
  <c r="E44" i="1"/>
  <c r="D87" i="1"/>
  <c r="D98" i="1" s="1"/>
  <c r="G87" i="1"/>
  <c r="G98" i="1" s="1"/>
  <c r="B87" i="1"/>
  <c r="B98" i="1" s="1"/>
  <c r="E31" i="1"/>
  <c r="F31" i="1"/>
  <c r="F33" i="1"/>
  <c r="H31" i="1"/>
  <c r="H61" i="1"/>
  <c r="F122" i="1"/>
  <c r="E100" i="1"/>
  <c r="E57" i="1"/>
  <c r="H36" i="1"/>
  <c r="E9" i="1"/>
  <c r="E139" i="1"/>
  <c r="E134" i="1"/>
  <c r="F117" i="1"/>
  <c r="G145" i="1"/>
  <c r="F139" i="1"/>
  <c r="F134" i="1"/>
  <c r="H134" i="1"/>
  <c r="H125" i="1"/>
  <c r="H139" i="1"/>
  <c r="C145" i="1"/>
  <c r="E111" i="1"/>
  <c r="F88" i="1"/>
  <c r="H57" i="1"/>
  <c r="B145" i="1"/>
  <c r="H7" i="1"/>
  <c r="F57" i="1"/>
  <c r="F125" i="1"/>
  <c r="E117" i="1"/>
  <c r="E89" i="1"/>
  <c r="E36" i="1"/>
  <c r="E125" i="1"/>
  <c r="F89" i="1"/>
  <c r="E131" i="1"/>
  <c r="E122" i="1"/>
  <c r="D145" i="1"/>
  <c r="E33" i="1"/>
  <c r="F36" i="1"/>
  <c r="H33" i="1"/>
  <c r="F18" i="1"/>
  <c r="F9" i="1"/>
  <c r="E7" i="1"/>
  <c r="H9" i="1"/>
  <c r="H88" i="1"/>
  <c r="F7" i="1"/>
  <c r="H100" i="1"/>
  <c r="F111" i="1"/>
  <c r="F61" i="1"/>
  <c r="E18" i="1"/>
  <c r="F131" i="1"/>
  <c r="H131" i="1"/>
  <c r="H117" i="1"/>
  <c r="E61" i="1"/>
  <c r="F100" i="1"/>
  <c r="E88" i="1"/>
  <c r="H89" i="1"/>
  <c r="H18" i="1"/>
  <c r="D146" i="1" l="1"/>
  <c r="C98" i="1"/>
  <c r="C146" i="1" s="1"/>
  <c r="G146" i="1"/>
  <c r="E145" i="1"/>
  <c r="F145" i="1"/>
  <c r="H145" i="1"/>
  <c r="B146" i="1"/>
  <c r="H87" i="1"/>
  <c r="E87" i="1"/>
  <c r="F87" i="1" l="1"/>
  <c r="H98" i="1"/>
  <c r="E98" i="1"/>
  <c r="F98" i="1"/>
</calcChain>
</file>

<file path=xl/sharedStrings.xml><?xml version="1.0" encoding="utf-8"?>
<sst xmlns="http://schemas.openxmlformats.org/spreadsheetml/2006/main" count="163" uniqueCount="162">
  <si>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</si>
  <si>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</si>
  <si>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</si>
  <si>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</si>
  <si>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</si>
  <si>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</si>
  <si>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</si>
  <si>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</si>
  <si>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</si>
  <si>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</si>
  <si>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</si>
  <si>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</si>
  <si>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</si>
  <si>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</si>
  <si>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</si>
  <si>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</si>
  <si>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</si>
  <si>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</si>
  <si>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</si>
  <si>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</si>
  <si>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</si>
  <si>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</si>
  <si>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</si>
  <si>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</si>
  <si>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</si>
  <si>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</si>
  <si>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</si>
  <si>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</si>
  <si>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</si>
  <si>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</si>
  <si>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</si>
  <si>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</si>
  <si>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</si>
  <si>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</si>
  <si>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</si>
  <si>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</si>
  <si>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</si>
  <si>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</si>
  <si>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</si>
  <si>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</si>
  <si>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</si>
  <si>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</si>
  <si>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</si>
  <si>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</si>
  <si>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</si>
  <si>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</si>
  <si>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</si>
  <si>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</si>
  <si>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</si>
  <si>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</si>
  <si>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</si>
  <si>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</si>
  <si>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</si>
  <si>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</si>
  <si>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</si>
  <si>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</si>
  <si>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</si>
  <si>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</si>
  <si>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</si>
  <si>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</si>
  <si>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</si>
  <si>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</si>
  <si>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</si>
  <si>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</si>
  <si>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</si>
  <si>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</si>
  <si>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</si>
  <si>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</si>
  <si>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</si>
  <si>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</si>
  <si>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</si>
  <si>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</si>
  <si>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</si>
  <si>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</si>
  <si>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</si>
  <si>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</si>
  <si>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</si>
  <si>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</si>
  <si>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</si>
  <si>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</si>
  <si>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</si>
  <si>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</si>
  <si>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</si>
  <si>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</si>
  <si>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</si>
  <si>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</si>
  <si>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</si>
  <si>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</si>
  <si>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</si>
  <si>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</si>
  <si>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</si>
  <si>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</si>
  <si>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</si>
  <si>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</si>
  <si>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</si>
  <si>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</si>
  <si>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</si>
  <si>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</si>
  <si>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</si>
  <si>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</si>
  <si>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</si>
  <si>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</si>
  <si>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</si>
  <si>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</si>
  <si>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</si>
  <si>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</si>
  <si>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</si>
  <si>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</si>
  <si>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</si>
  <si>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</si>
  <si>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</si>
  <si>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</si>
  <si>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</si>
  <si>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</si>
  <si>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</si>
  <si>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</si>
  <si>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</si>
  <si>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</si>
  <si>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</si>
  <si>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</si>
  <si>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</si>
  <si>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</si>
  <si>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</si>
  <si>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</si>
  <si>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</si>
  <si>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</si>
  <si>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</si>
  <si>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</si>
  <si>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</si>
  <si>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</si>
  <si>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</si>
  <si>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</si>
  <si>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</si>
  <si>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</si>
  <si>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</si>
  <si>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</si>
  <si>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</si>
  <si>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</si>
  <si>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</si>
  <si>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</si>
  <si>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</si>
  <si>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</si>
  <si>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</si>
  <si>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</si>
  <si>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</si>
  <si>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</si>
  <si>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</si>
  <si>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</si>
  <si>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</si>
  <si>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</si>
  <si>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Факт за аналогичный период 2022г.</t>
  </si>
  <si>
    <t>На 01.01.2023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</si>
  <si>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</si>
  <si>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</si>
  <si>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</si>
  <si>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</si>
  <si>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07010)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</si>
  <si>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(1 16 07090)</t>
  </si>
  <si>
    <t>на 01 сентября 2023 года</t>
  </si>
  <si>
    <t>План за 8 месяцев 2023г.</t>
  </si>
  <si>
    <t>На  01.09.2023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</si>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</sst>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5" fontId="1" fillId="0" borderId="0" xfId="0" applyNumberFormat="1" applyFont="1" applyFill="1" applyProtection="1">
      <protection locked="0"/>
    </xf>
    <xf numFmtId="165" fontId="2" fillId="0" borderId="0" xfId="0" applyNumberFormat="1" applyFont="1" applyFill="1" applyProtection="1">
      <protection locked="0"/>
    </xf>
    <xf numFmtId="164" fontId="3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2" xfId="0" applyNumberFormat="1" applyFont="1" applyFill="1" applyBorder="1" applyAlignment="1">
      <alignment horizontal="center" vertical="top" wrapText="1"/>
    </xf>
    <xf numFmtId="0" fontId="2" fillId="0" borderId="13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0" fontId="5" fillId="0" borderId="14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Alignment="1" applyProtection="1">
      <alignment horizontal="justify"/>
      <protection locked="0"/>
    </xf>
    <xf numFmtId="165" fontId="5" fillId="0" borderId="0" xfId="0" applyNumberFormat="1" applyFont="1" applyFill="1" applyProtection="1"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top" wrapText="1"/>
    </xf>
    <xf numFmtId="164" fontId="3" fillId="0" borderId="4" xfId="0" applyNumberFormat="1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8"/>
  <sheetViews>
    <sheetView tabSelected="1" topLeftCell="A132" zoomScaleNormal="100" workbookViewId="0">
      <selection activeCell="D147" sqref="D147"/>
    </sheetView>
  </sheetViews>
  <sheetFormatPr defaultRowHeight="15" x14ac:dyDescent="0.25"/>
  <cols>
    <col min="1" max="1" width="44.85546875" style="21" customWidth="1"/>
    <col min="2" max="2" width="14" style="64" customWidth="1"/>
    <col min="3" max="3" width="13.7109375" style="64" customWidth="1"/>
    <col min="4" max="4" width="12.7109375" style="64" customWidth="1"/>
    <col min="5" max="5" width="12.7109375" style="22" customWidth="1"/>
    <col min="6" max="6" width="11.85546875" style="22" customWidth="1"/>
    <col min="7" max="7" width="12.42578125" style="64" customWidth="1"/>
    <col min="8" max="8" width="10" style="22" customWidth="1"/>
    <col min="9" max="9" width="12.5703125" style="64" customWidth="1"/>
    <col min="10" max="13" width="9.140625" style="21"/>
    <col min="14" max="14" width="12.140625" style="21" customWidth="1"/>
    <col min="15" max="16384" width="9.140625" style="21"/>
  </cols>
  <sheetData>
    <row r="1" spans="1:9" ht="23.25" customHeight="1" x14ac:dyDescent="0.25">
      <c r="A1" s="70" t="s">
        <v>0</v>
      </c>
      <c r="B1" s="70"/>
      <c r="C1" s="70"/>
      <c r="D1" s="70"/>
      <c r="E1" s="70"/>
      <c r="F1" s="70"/>
      <c r="G1" s="70"/>
      <c r="H1" s="70"/>
      <c r="I1" s="51"/>
    </row>
    <row r="2" spans="1:9" ht="19.5" customHeight="1" x14ac:dyDescent="0.25">
      <c r="A2" s="71" t="s">
        <v>158</v>
      </c>
      <c r="B2" s="71"/>
      <c r="C2" s="71"/>
      <c r="D2" s="71"/>
      <c r="E2" s="71"/>
      <c r="F2" s="71"/>
      <c r="G2" s="71"/>
      <c r="H2" s="71"/>
      <c r="I2" s="52"/>
    </row>
    <row r="3" spans="1:9" ht="5.25" hidden="1" customHeight="1" x14ac:dyDescent="0.25">
      <c r="A3" s="72" t="s">
        <v>1</v>
      </c>
      <c r="B3" s="72"/>
      <c r="C3" s="72"/>
      <c r="D3" s="72"/>
      <c r="E3" s="72"/>
      <c r="F3" s="72"/>
      <c r="G3" s="72"/>
      <c r="H3" s="72"/>
      <c r="I3" s="53"/>
    </row>
    <row r="4" spans="1:9" ht="70.5" customHeight="1" thickBot="1" x14ac:dyDescent="0.25">
      <c r="A4" s="40" t="s">
        <v>2</v>
      </c>
      <c r="B4" s="54" t="s">
        <v>3</v>
      </c>
      <c r="C4" s="54" t="s">
        <v>159</v>
      </c>
      <c r="D4" s="54" t="s">
        <v>76</v>
      </c>
      <c r="E4" s="41" t="s">
        <v>75</v>
      </c>
      <c r="F4" s="41" t="s">
        <v>77</v>
      </c>
      <c r="G4" s="54" t="s">
        <v>150</v>
      </c>
      <c r="H4" s="42" t="s">
        <v>74</v>
      </c>
      <c r="I4" s="54" t="s">
        <v>79</v>
      </c>
    </row>
    <row r="5" spans="1:9" ht="18" customHeight="1" thickBot="1" x14ac:dyDescent="0.25">
      <c r="A5" s="43">
        <v>1</v>
      </c>
      <c r="B5" s="55">
        <v>2</v>
      </c>
      <c r="C5" s="55">
        <v>3</v>
      </c>
      <c r="D5" s="55">
        <v>4</v>
      </c>
      <c r="E5" s="44">
        <v>5</v>
      </c>
      <c r="F5" s="44">
        <v>6</v>
      </c>
      <c r="G5" s="55">
        <v>7</v>
      </c>
      <c r="H5" s="45">
        <v>8</v>
      </c>
      <c r="I5" s="56">
        <v>9</v>
      </c>
    </row>
    <row r="6" spans="1:9" ht="24.75" customHeight="1" x14ac:dyDescent="0.2">
      <c r="A6" s="73" t="s">
        <v>4</v>
      </c>
      <c r="B6" s="74"/>
      <c r="C6" s="74"/>
      <c r="D6" s="74"/>
      <c r="E6" s="74"/>
      <c r="F6" s="74"/>
      <c r="G6" s="74"/>
      <c r="H6" s="74"/>
      <c r="I6" s="75"/>
    </row>
    <row r="7" spans="1:9" ht="14.25" x14ac:dyDescent="0.2">
      <c r="A7" s="5" t="s">
        <v>5</v>
      </c>
      <c r="B7" s="57">
        <f>B8+B9</f>
        <v>474060</v>
      </c>
      <c r="C7" s="57">
        <f>C8+C9</f>
        <v>273665.7</v>
      </c>
      <c r="D7" s="57">
        <f>D8+D9</f>
        <v>267843.89999999997</v>
      </c>
      <c r="E7" s="25">
        <f>$D:$D/$B:$B*100</f>
        <v>56.499999999999993</v>
      </c>
      <c r="F7" s="25">
        <f>$D:$D/$C:$C*100</f>
        <v>97.872659964328719</v>
      </c>
      <c r="G7" s="57">
        <f>G8+G9</f>
        <v>279744.59999999998</v>
      </c>
      <c r="H7" s="25">
        <f>$D:$D/$G:$G*100</f>
        <v>95.745869625365415</v>
      </c>
      <c r="I7" s="57">
        <f>I8+I9</f>
        <v>41525</v>
      </c>
    </row>
    <row r="8" spans="1:9" ht="25.5" x14ac:dyDescent="0.2">
      <c r="A8" s="50" t="s">
        <v>6</v>
      </c>
      <c r="B8" s="58">
        <v>21077</v>
      </c>
      <c r="C8" s="58">
        <v>11577</v>
      </c>
      <c r="D8" s="58">
        <v>-5260.9</v>
      </c>
      <c r="E8" s="25">
        <f>$D:$D/$B:$B*100</f>
        <v>-24.960383356265119</v>
      </c>
      <c r="F8" s="25">
        <f>$D:$D/$C:$C*100</f>
        <v>-45.442688088451241</v>
      </c>
      <c r="G8" s="58">
        <v>18654.900000000001</v>
      </c>
      <c r="H8" s="25">
        <f>$D:$D/$G:$G*100</f>
        <v>-28.201169665878666</v>
      </c>
      <c r="I8" s="58">
        <v>3064.1</v>
      </c>
    </row>
    <row r="9" spans="1:9" ht="12.75" customHeight="1" x14ac:dyDescent="0.2">
      <c r="A9" s="82" t="s">
        <v>78</v>
      </c>
      <c r="B9" s="78">
        <f>B11+B12+B13+B14+B15+B16+B17</f>
        <v>452983</v>
      </c>
      <c r="C9" s="78">
        <f>C11+C12+C13+C14+C15+C16+C17</f>
        <v>262088.7</v>
      </c>
      <c r="D9" s="78">
        <f>D11+D12+D13+D14+D15+D16+D17</f>
        <v>273104.8</v>
      </c>
      <c r="E9" s="76">
        <f>$D:$D/$B:$B*100</f>
        <v>60.290297869897977</v>
      </c>
      <c r="F9" s="80">
        <f>$D:$D/$C:$C*100</f>
        <v>104.20319533043583</v>
      </c>
      <c r="G9" s="78">
        <f>G11+G12+G13+G14+G15+G17</f>
        <v>261089.69999999998</v>
      </c>
      <c r="H9" s="76">
        <f>$D:$D/$G:$G*100</f>
        <v>104.60190501578577</v>
      </c>
      <c r="I9" s="78">
        <f>I11+I12+I13+I14+I15+I16+I17</f>
        <v>38460.9</v>
      </c>
    </row>
    <row r="10" spans="1:9" ht="12.75" customHeight="1" x14ac:dyDescent="0.2">
      <c r="A10" s="83"/>
      <c r="B10" s="79"/>
      <c r="C10" s="79"/>
      <c r="D10" s="79"/>
      <c r="E10" s="77"/>
      <c r="F10" s="81"/>
      <c r="G10" s="79"/>
      <c r="H10" s="77"/>
      <c r="I10" s="79"/>
    </row>
    <row r="11" spans="1:9" ht="51" customHeight="1" x14ac:dyDescent="0.2">
      <c r="A11" s="1" t="s">
        <v>83</v>
      </c>
      <c r="B11" s="59">
        <v>431280</v>
      </c>
      <c r="C11" s="59">
        <v>247928.1</v>
      </c>
      <c r="D11" s="59">
        <v>259727.2</v>
      </c>
      <c r="E11" s="28">
        <f>$D:$D/$B:$B*100</f>
        <v>60.222407716564653</v>
      </c>
      <c r="F11" s="28">
        <f>$D:$D/$C:$C*100</f>
        <v>104.75908136270154</v>
      </c>
      <c r="G11" s="59">
        <v>245645.8</v>
      </c>
      <c r="H11" s="28">
        <f>$D:$D/$G:$G*100</f>
        <v>105.73240006546013</v>
      </c>
      <c r="I11" s="59">
        <v>35870.1</v>
      </c>
    </row>
    <row r="12" spans="1:9" ht="89.25" x14ac:dyDescent="0.2">
      <c r="A12" s="2" t="s">
        <v>101</v>
      </c>
      <c r="B12" s="59">
        <v>1373</v>
      </c>
      <c r="C12" s="59">
        <v>1060.5999999999999</v>
      </c>
      <c r="D12" s="59">
        <v>1310.5</v>
      </c>
      <c r="E12" s="28">
        <f>$D:$D/$B:$B*100</f>
        <v>95.447924253459576</v>
      </c>
      <c r="F12" s="28">
        <f>$D:$D/$C:$C*100</f>
        <v>123.5621346407694</v>
      </c>
      <c r="G12" s="59">
        <v>868.2</v>
      </c>
      <c r="H12" s="28">
        <f>$D:$D/$G:$G*100</f>
        <v>150.94448283805576</v>
      </c>
      <c r="I12" s="59">
        <v>63.4</v>
      </c>
    </row>
    <row r="13" spans="1:9" ht="25.5" x14ac:dyDescent="0.2">
      <c r="A13" s="3" t="s">
        <v>84</v>
      </c>
      <c r="B13" s="59">
        <v>4250</v>
      </c>
      <c r="C13" s="59">
        <v>3040</v>
      </c>
      <c r="D13" s="59">
        <v>2882.2</v>
      </c>
      <c r="E13" s="28">
        <f>$D:$D/$B:$B*100</f>
        <v>67.816470588235291</v>
      </c>
      <c r="F13" s="28">
        <f>$D:$D/$C:$C*100</f>
        <v>94.80921052631578</v>
      </c>
      <c r="G13" s="59">
        <v>3223</v>
      </c>
      <c r="H13" s="28">
        <f>$D:$D/$G:$G*100</f>
        <v>89.426000620539867</v>
      </c>
      <c r="I13" s="59">
        <v>563.79999999999995</v>
      </c>
    </row>
    <row r="14" spans="1:9" ht="65.25" customHeight="1" x14ac:dyDescent="0.2">
      <c r="A14" s="6" t="s">
        <v>90</v>
      </c>
      <c r="B14" s="59">
        <v>15000</v>
      </c>
      <c r="C14" s="59">
        <v>9330</v>
      </c>
      <c r="D14" s="59">
        <v>6095.1</v>
      </c>
      <c r="E14" s="28">
        <f>$D:$D/$B:$B*100</f>
        <v>40.634</v>
      </c>
      <c r="F14" s="28">
        <f>$D:$D/$C:$C*100</f>
        <v>65.327974276527328</v>
      </c>
      <c r="G14" s="59">
        <v>10761.9</v>
      </c>
      <c r="H14" s="28">
        <f>$D:$D/$G:$G*100</f>
        <v>56.635910015889394</v>
      </c>
      <c r="I14" s="59">
        <v>916.1</v>
      </c>
    </row>
    <row r="15" spans="1:9" ht="48.75" customHeight="1" x14ac:dyDescent="0.2">
      <c r="A15" s="37" t="s">
        <v>132</v>
      </c>
      <c r="B15" s="59">
        <v>1080</v>
      </c>
      <c r="C15" s="59">
        <v>730</v>
      </c>
      <c r="D15" s="59">
        <v>1230.0999999999999</v>
      </c>
      <c r="E15" s="28">
        <f>$D:$D/$B:$B*100</f>
        <v>113.89814814814814</v>
      </c>
      <c r="F15" s="28">
        <f>$D:$D/$C:$C*100</f>
        <v>168.50684931506848</v>
      </c>
      <c r="G15" s="59">
        <v>590.79999999999995</v>
      </c>
      <c r="H15" s="28">
        <f>$D:$D/$G:$G*100</f>
        <v>208.20920785375762</v>
      </c>
      <c r="I15" s="59">
        <v>360.2</v>
      </c>
    </row>
    <row r="16" spans="1:9" ht="60" customHeight="1" x14ac:dyDescent="0.2">
      <c r="A16" s="37" t="s">
        <v>155</v>
      </c>
      <c r="B16" s="59">
        <v>0</v>
      </c>
      <c r="C16" s="59">
        <v>0</v>
      </c>
      <c r="D16" s="59">
        <v>1658.5</v>
      </c>
      <c r="E16" s="28">
        <v>0</v>
      </c>
      <c r="F16" s="28">
        <v>0</v>
      </c>
      <c r="G16" s="59">
        <v>0</v>
      </c>
      <c r="H16" s="28">
        <v>0</v>
      </c>
      <c r="I16" s="59">
        <v>560.9</v>
      </c>
    </row>
    <row r="17" spans="1:9" ht="61.5" customHeight="1" x14ac:dyDescent="0.2">
      <c r="A17" s="37" t="s">
        <v>154</v>
      </c>
      <c r="B17" s="59">
        <v>0</v>
      </c>
      <c r="C17" s="59">
        <v>0</v>
      </c>
      <c r="D17" s="59">
        <v>201.2</v>
      </c>
      <c r="E17" s="28">
        <v>0</v>
      </c>
      <c r="F17" s="28">
        <v>0</v>
      </c>
      <c r="G17" s="59">
        <v>0</v>
      </c>
      <c r="H17" s="28">
        <v>0</v>
      </c>
      <c r="I17" s="59">
        <v>126.4</v>
      </c>
    </row>
    <row r="18" spans="1:9" ht="39.75" customHeight="1" x14ac:dyDescent="0.2">
      <c r="A18" s="20" t="s">
        <v>95</v>
      </c>
      <c r="B18" s="49">
        <f>B19+B20+B21+B22</f>
        <v>55972.2</v>
      </c>
      <c r="C18" s="49">
        <f>C19+C20+C21+C22</f>
        <v>37135.1</v>
      </c>
      <c r="D18" s="49">
        <f>D19+D20+D21+D22</f>
        <v>41648.899999999994</v>
      </c>
      <c r="E18" s="25">
        <f t="shared" ref="E18:E26" si="0">$D:$D/$B:$B*100</f>
        <v>74.409974951851083</v>
      </c>
      <c r="F18" s="25">
        <f t="shared" ref="F18:F26" si="1">$D:$D/$C:$C*100</f>
        <v>112.15507700262015</v>
      </c>
      <c r="G18" s="49">
        <f>G19+G20+G21+G22</f>
        <v>39852.899999999994</v>
      </c>
      <c r="H18" s="25">
        <f t="shared" ref="H18:H26" si="2">$D:$D/$G:$G*100</f>
        <v>104.50657292192037</v>
      </c>
      <c r="I18" s="49">
        <f>I19+I20+I21+I22</f>
        <v>5694.9</v>
      </c>
    </row>
    <row r="19" spans="1:9" ht="37.5" customHeight="1" x14ac:dyDescent="0.2">
      <c r="A19" s="8" t="s">
        <v>96</v>
      </c>
      <c r="B19" s="59">
        <v>26511.3</v>
      </c>
      <c r="C19" s="59">
        <v>17406.7</v>
      </c>
      <c r="D19" s="59">
        <v>21372.5</v>
      </c>
      <c r="E19" s="28">
        <f t="shared" si="0"/>
        <v>80.616567275086467</v>
      </c>
      <c r="F19" s="28">
        <f t="shared" si="1"/>
        <v>122.78318118885257</v>
      </c>
      <c r="G19" s="59">
        <v>19558.099999999999</v>
      </c>
      <c r="H19" s="28">
        <f t="shared" si="2"/>
        <v>109.2769747572617</v>
      </c>
      <c r="I19" s="59">
        <v>2894.9</v>
      </c>
    </row>
    <row r="20" spans="1:9" ht="56.25" customHeight="1" x14ac:dyDescent="0.2">
      <c r="A20" s="8" t="s">
        <v>97</v>
      </c>
      <c r="B20" s="59">
        <v>184.1</v>
      </c>
      <c r="C20" s="59">
        <v>106.7</v>
      </c>
      <c r="D20" s="59">
        <v>113.8</v>
      </c>
      <c r="E20" s="28">
        <f t="shared" si="0"/>
        <v>61.814231395980443</v>
      </c>
      <c r="F20" s="28">
        <f t="shared" si="1"/>
        <v>106.65417057169635</v>
      </c>
      <c r="G20" s="59">
        <v>113.1</v>
      </c>
      <c r="H20" s="28">
        <f t="shared" si="2"/>
        <v>100.61892130857647</v>
      </c>
      <c r="I20" s="59">
        <v>14.6</v>
      </c>
    </row>
    <row r="21" spans="1:9" ht="55.5" customHeight="1" x14ac:dyDescent="0.2">
      <c r="A21" s="8" t="s">
        <v>98</v>
      </c>
      <c r="B21" s="59">
        <v>32773.300000000003</v>
      </c>
      <c r="C21" s="59">
        <v>22152.5</v>
      </c>
      <c r="D21" s="59">
        <v>22666.9</v>
      </c>
      <c r="E21" s="28">
        <f t="shared" si="0"/>
        <v>69.162702565808146</v>
      </c>
      <c r="F21" s="28">
        <f t="shared" si="1"/>
        <v>102.32208554339239</v>
      </c>
      <c r="G21" s="59">
        <v>22458.6</v>
      </c>
      <c r="H21" s="28">
        <f t="shared" si="2"/>
        <v>100.92748434897992</v>
      </c>
      <c r="I21" s="59">
        <v>3063</v>
      </c>
    </row>
    <row r="22" spans="1:9" ht="54" customHeight="1" x14ac:dyDescent="0.2">
      <c r="A22" s="8" t="s">
        <v>99</v>
      </c>
      <c r="B22" s="59">
        <v>-3496.5</v>
      </c>
      <c r="C22" s="59">
        <v>-2530.8000000000002</v>
      </c>
      <c r="D22" s="59">
        <v>-2504.3000000000002</v>
      </c>
      <c r="E22" s="28">
        <f t="shared" si="0"/>
        <v>71.623051623051623</v>
      </c>
      <c r="F22" s="28">
        <f t="shared" si="1"/>
        <v>98.952900268689746</v>
      </c>
      <c r="G22" s="59">
        <v>-2276.9</v>
      </c>
      <c r="H22" s="28">
        <f t="shared" si="2"/>
        <v>109.9872633844262</v>
      </c>
      <c r="I22" s="59">
        <v>-277.60000000000002</v>
      </c>
    </row>
    <row r="23" spans="1:9" ht="14.25" x14ac:dyDescent="0.2">
      <c r="A23" s="7" t="s">
        <v>8</v>
      </c>
      <c r="B23" s="49">
        <f>B24+B28+B29+B30</f>
        <v>122582.7</v>
      </c>
      <c r="C23" s="49">
        <f>C24+C28+C29+C30</f>
        <v>84251.199999999997</v>
      </c>
      <c r="D23" s="49">
        <f>D24+D28+D29+D30</f>
        <v>81711.199999999997</v>
      </c>
      <c r="E23" s="25">
        <f t="shared" si="0"/>
        <v>66.658019443200388</v>
      </c>
      <c r="F23" s="25">
        <f t="shared" si="1"/>
        <v>96.985206145431761</v>
      </c>
      <c r="G23" s="49">
        <f t="shared" ref="G23" si="3">G24+G28+G29+G30</f>
        <v>75225.600000000006</v>
      </c>
      <c r="H23" s="25">
        <f t="shared" si="2"/>
        <v>108.62153309511655</v>
      </c>
      <c r="I23" s="49">
        <f>I24+I28+I29+I30</f>
        <v>4245.3999999999996</v>
      </c>
    </row>
    <row r="24" spans="1:9" ht="27.75" customHeight="1" x14ac:dyDescent="0.2">
      <c r="A24" s="38" t="s">
        <v>133</v>
      </c>
      <c r="B24" s="49">
        <f>SUM(B25:B26)</f>
        <v>100701.1</v>
      </c>
      <c r="C24" s="49">
        <f>SUM(C25:C26)</f>
        <v>70880.7</v>
      </c>
      <c r="D24" s="49">
        <f>SUM(D25:D27)</f>
        <v>72674.5</v>
      </c>
      <c r="E24" s="28">
        <f t="shared" si="0"/>
        <v>72.168526460982051</v>
      </c>
      <c r="F24" s="28">
        <f t="shared" si="1"/>
        <v>102.53073121456194</v>
      </c>
      <c r="G24" s="49">
        <f>SUM(G25:G27)</f>
        <v>63369.8</v>
      </c>
      <c r="H24" s="25">
        <f t="shared" si="2"/>
        <v>114.68317716009835</v>
      </c>
      <c r="I24" s="49">
        <f>SUM(I25:I27)</f>
        <v>4108.7</v>
      </c>
    </row>
    <row r="25" spans="1:9" ht="27.75" customHeight="1" x14ac:dyDescent="0.2">
      <c r="A25" s="3" t="s">
        <v>134</v>
      </c>
      <c r="B25" s="59">
        <v>63714.5</v>
      </c>
      <c r="C25" s="59">
        <v>43894.1</v>
      </c>
      <c r="D25" s="59">
        <v>42213.599999999999</v>
      </c>
      <c r="E25" s="28">
        <f t="shared" si="0"/>
        <v>66.254306319597575</v>
      </c>
      <c r="F25" s="28">
        <f t="shared" si="1"/>
        <v>96.171467235915529</v>
      </c>
      <c r="G25" s="59">
        <v>36194.5</v>
      </c>
      <c r="H25" s="28">
        <f t="shared" si="2"/>
        <v>116.62987470472032</v>
      </c>
      <c r="I25" s="59">
        <v>2782.1</v>
      </c>
    </row>
    <row r="26" spans="1:9" ht="42.75" customHeight="1" x14ac:dyDescent="0.2">
      <c r="A26" s="39" t="s">
        <v>135</v>
      </c>
      <c r="B26" s="59">
        <v>36986.6</v>
      </c>
      <c r="C26" s="59">
        <v>26986.6</v>
      </c>
      <c r="D26" s="59">
        <v>30460.9</v>
      </c>
      <c r="E26" s="28">
        <f t="shared" si="0"/>
        <v>82.356583194994954</v>
      </c>
      <c r="F26" s="28">
        <f t="shared" si="1"/>
        <v>112.87416717926675</v>
      </c>
      <c r="G26" s="59">
        <v>27175.5</v>
      </c>
      <c r="H26" s="28">
        <f t="shared" si="2"/>
        <v>112.0895659693474</v>
      </c>
      <c r="I26" s="59">
        <v>1326.6</v>
      </c>
    </row>
    <row r="27" spans="1:9" ht="42.75" customHeight="1" x14ac:dyDescent="0.2">
      <c r="A27" s="39" t="s">
        <v>145</v>
      </c>
      <c r="B27" s="59">
        <v>0</v>
      </c>
      <c r="C27" s="59">
        <v>0</v>
      </c>
      <c r="D27" s="59">
        <v>0</v>
      </c>
      <c r="E27" s="28">
        <v>0</v>
      </c>
      <c r="F27" s="28">
        <v>0</v>
      </c>
      <c r="G27" s="59">
        <v>-0.2</v>
      </c>
      <c r="H27" s="28">
        <v>0</v>
      </c>
      <c r="I27" s="59">
        <v>0</v>
      </c>
    </row>
    <row r="28" spans="1:9" x14ac:dyDescent="0.2">
      <c r="A28" s="3" t="s">
        <v>9</v>
      </c>
      <c r="B28" s="59">
        <v>86.7</v>
      </c>
      <c r="C28" s="59">
        <v>75.599999999999994</v>
      </c>
      <c r="D28" s="59">
        <v>-364.8</v>
      </c>
      <c r="E28" s="28">
        <f t="shared" ref="E28:E37" si="4">$D:$D/$B:$B*100</f>
        <v>-420.76124567474045</v>
      </c>
      <c r="F28" s="28">
        <f>$D:$D/$C:$C*100</f>
        <v>-482.53968253968259</v>
      </c>
      <c r="G28" s="59">
        <v>326.8</v>
      </c>
      <c r="H28" s="28">
        <f>$D:$D/$G:$G*100</f>
        <v>-111.62790697674419</v>
      </c>
      <c r="I28" s="59">
        <v>0.3</v>
      </c>
    </row>
    <row r="29" spans="1:9" x14ac:dyDescent="0.2">
      <c r="A29" s="3" t="s">
        <v>10</v>
      </c>
      <c r="B29" s="59">
        <v>194.9</v>
      </c>
      <c r="C29" s="59">
        <v>194.9</v>
      </c>
      <c r="D29" s="59">
        <v>15.2</v>
      </c>
      <c r="E29" s="28">
        <f t="shared" si="4"/>
        <v>7.7988712160082088</v>
      </c>
      <c r="F29" s="28">
        <v>0</v>
      </c>
      <c r="G29" s="59">
        <v>33.6</v>
      </c>
      <c r="H29" s="28">
        <v>0</v>
      </c>
      <c r="I29" s="59">
        <v>0</v>
      </c>
    </row>
    <row r="30" spans="1:9" ht="25.5" x14ac:dyDescent="0.2">
      <c r="A30" s="3" t="s">
        <v>136</v>
      </c>
      <c r="B30" s="59">
        <v>21600</v>
      </c>
      <c r="C30" s="59">
        <v>13100</v>
      </c>
      <c r="D30" s="59">
        <v>9386.2999999999993</v>
      </c>
      <c r="E30" s="28">
        <f t="shared" si="4"/>
        <v>43.455092592592585</v>
      </c>
      <c r="F30" s="28">
        <f t="shared" ref="F30:F37" si="5">$D:$D/$C:$C*100</f>
        <v>71.651145038167925</v>
      </c>
      <c r="G30" s="59">
        <v>11495.4</v>
      </c>
      <c r="H30" s="28">
        <f t="shared" ref="H30:H37" si="6">$D:$D/$G:$G*100</f>
        <v>81.652661064425772</v>
      </c>
      <c r="I30" s="59">
        <v>136.4</v>
      </c>
    </row>
    <row r="31" spans="1:9" ht="14.25" x14ac:dyDescent="0.2">
      <c r="A31" s="7" t="s">
        <v>137</v>
      </c>
      <c r="B31" s="58">
        <f>SUM(B32+B33)</f>
        <v>31447</v>
      </c>
      <c r="C31" s="58">
        <f>SUM(C32+C33)</f>
        <v>11500</v>
      </c>
      <c r="D31" s="58">
        <f t="shared" ref="D31" si="7">SUM(D32+D33)</f>
        <v>9622.2000000000007</v>
      </c>
      <c r="E31" s="25">
        <f t="shared" si="4"/>
        <v>30.598149267020702</v>
      </c>
      <c r="F31" s="25">
        <f t="shared" si="5"/>
        <v>83.671304347826094</v>
      </c>
      <c r="G31" s="58">
        <f t="shared" ref="G31" si="8">SUM(G32+G33)</f>
        <v>13575.2</v>
      </c>
      <c r="H31" s="25">
        <f t="shared" si="6"/>
        <v>70.880723672579421</v>
      </c>
      <c r="I31" s="58">
        <f t="shared" ref="I31" si="9">SUM(I32+I33)</f>
        <v>941.7</v>
      </c>
    </row>
    <row r="32" spans="1:9" x14ac:dyDescent="0.2">
      <c r="A32" s="3" t="s">
        <v>11</v>
      </c>
      <c r="B32" s="59">
        <v>16870</v>
      </c>
      <c r="C32" s="59">
        <v>3610</v>
      </c>
      <c r="D32" s="59">
        <v>2672.7</v>
      </c>
      <c r="E32" s="28">
        <f t="shared" si="4"/>
        <v>15.842916419679904</v>
      </c>
      <c r="F32" s="28">
        <f t="shared" si="5"/>
        <v>74.036011080332415</v>
      </c>
      <c r="G32" s="59">
        <v>5971.4</v>
      </c>
      <c r="H32" s="28">
        <f t="shared" si="6"/>
        <v>44.758348126067588</v>
      </c>
      <c r="I32" s="59">
        <v>488.8</v>
      </c>
    </row>
    <row r="33" spans="1:9" ht="14.25" x14ac:dyDescent="0.2">
      <c r="A33" s="7" t="s">
        <v>105</v>
      </c>
      <c r="B33" s="58">
        <f t="shared" ref="B33:G33" si="10">SUM(B34:B35)</f>
        <v>14577</v>
      </c>
      <c r="C33" s="58">
        <f t="shared" ref="C33" si="11">SUM(C34:C35)</f>
        <v>7890</v>
      </c>
      <c r="D33" s="58">
        <f t="shared" si="10"/>
        <v>6949.5</v>
      </c>
      <c r="E33" s="25">
        <f t="shared" si="4"/>
        <v>47.674418604651166</v>
      </c>
      <c r="F33" s="25">
        <f t="shared" si="5"/>
        <v>88.079847908745251</v>
      </c>
      <c r="G33" s="58">
        <f t="shared" si="10"/>
        <v>7603.8</v>
      </c>
      <c r="H33" s="25">
        <f t="shared" si="6"/>
        <v>91.395091927720358</v>
      </c>
      <c r="I33" s="58">
        <f t="shared" ref="I33" si="12">SUM(I34:I35)</f>
        <v>452.9</v>
      </c>
    </row>
    <row r="34" spans="1:9" x14ac:dyDescent="0.2">
      <c r="A34" s="3" t="s">
        <v>103</v>
      </c>
      <c r="B34" s="59">
        <v>9360</v>
      </c>
      <c r="C34" s="59">
        <v>6200</v>
      </c>
      <c r="D34" s="59">
        <v>5863.2</v>
      </c>
      <c r="E34" s="28">
        <f t="shared" si="4"/>
        <v>62.641025641025635</v>
      </c>
      <c r="F34" s="28">
        <f t="shared" si="5"/>
        <v>94.567741935483866</v>
      </c>
      <c r="G34" s="59">
        <v>6835.1</v>
      </c>
      <c r="H34" s="28">
        <f t="shared" si="6"/>
        <v>85.780749367236751</v>
      </c>
      <c r="I34" s="59">
        <v>330.7</v>
      </c>
    </row>
    <row r="35" spans="1:9" x14ac:dyDescent="0.2">
      <c r="A35" s="3" t="s">
        <v>104</v>
      </c>
      <c r="B35" s="59">
        <v>5217</v>
      </c>
      <c r="C35" s="59">
        <v>1690</v>
      </c>
      <c r="D35" s="59">
        <v>1086.3</v>
      </c>
      <c r="E35" s="28">
        <f t="shared" si="4"/>
        <v>20.822311673375502</v>
      </c>
      <c r="F35" s="28">
        <f t="shared" si="5"/>
        <v>64.278106508875737</v>
      </c>
      <c r="G35" s="59">
        <v>768.7</v>
      </c>
      <c r="H35" s="28">
        <f t="shared" si="6"/>
        <v>141.31650839078964</v>
      </c>
      <c r="I35" s="59">
        <v>122.2</v>
      </c>
    </row>
    <row r="36" spans="1:9" ht="14.25" x14ac:dyDescent="0.2">
      <c r="A36" s="5" t="s">
        <v>12</v>
      </c>
      <c r="B36" s="49">
        <f>SUM(B37,B39,B40)</f>
        <v>13434</v>
      </c>
      <c r="C36" s="49">
        <f>SUM(C37,C39,C40)</f>
        <v>8909</v>
      </c>
      <c r="D36" s="49">
        <f t="shared" ref="D36" si="13">SUM(D37,D39,D40)</f>
        <v>9769.9</v>
      </c>
      <c r="E36" s="25">
        <f t="shared" si="4"/>
        <v>72.725174929283909</v>
      </c>
      <c r="F36" s="25">
        <f t="shared" si="5"/>
        <v>109.66326187001907</v>
      </c>
      <c r="G36" s="49">
        <f>SUM(G37,G39,G40)</f>
        <v>9237.6</v>
      </c>
      <c r="H36" s="25">
        <f t="shared" si="6"/>
        <v>105.76231921711266</v>
      </c>
      <c r="I36" s="49">
        <f t="shared" ref="I36" si="14">SUM(I37,I39,I40)</f>
        <v>1241.5</v>
      </c>
    </row>
    <row r="37" spans="1:9" ht="24.75" customHeight="1" x14ac:dyDescent="0.2">
      <c r="A37" s="3" t="s">
        <v>13</v>
      </c>
      <c r="B37" s="59">
        <v>13300</v>
      </c>
      <c r="C37" s="59">
        <v>8824</v>
      </c>
      <c r="D37" s="59">
        <v>9726.1</v>
      </c>
      <c r="E37" s="28">
        <f t="shared" si="4"/>
        <v>73.128571428571433</v>
      </c>
      <c r="F37" s="28">
        <f t="shared" si="5"/>
        <v>110.22325475974614</v>
      </c>
      <c r="G37" s="59">
        <v>9150.2000000000007</v>
      </c>
      <c r="H37" s="28">
        <f t="shared" si="6"/>
        <v>106.29385150051365</v>
      </c>
      <c r="I37" s="59">
        <v>1241.5</v>
      </c>
    </row>
    <row r="38" spans="1:9" ht="12.75" hidden="1" customHeight="1" x14ac:dyDescent="0.2">
      <c r="A38" s="4" t="s">
        <v>91</v>
      </c>
      <c r="B38" s="59"/>
      <c r="C38" s="59"/>
      <c r="D38" s="59"/>
      <c r="E38" s="28"/>
      <c r="F38" s="28"/>
      <c r="G38" s="59"/>
      <c r="H38" s="28"/>
      <c r="I38" s="59"/>
    </row>
    <row r="39" spans="1:9" ht="27" customHeight="1" x14ac:dyDescent="0.2">
      <c r="A39" s="3" t="s">
        <v>14</v>
      </c>
      <c r="B39" s="59">
        <v>110</v>
      </c>
      <c r="C39" s="59">
        <v>85</v>
      </c>
      <c r="D39" s="59">
        <v>15</v>
      </c>
      <c r="E39" s="28">
        <f>$D:$D/$B:$B*100</f>
        <v>13.636363636363635</v>
      </c>
      <c r="F39" s="28">
        <v>0</v>
      </c>
      <c r="G39" s="59">
        <v>65</v>
      </c>
      <c r="H39" s="28">
        <v>0</v>
      </c>
      <c r="I39" s="59">
        <v>0</v>
      </c>
    </row>
    <row r="40" spans="1:9" ht="72" customHeight="1" x14ac:dyDescent="0.2">
      <c r="A40" s="3" t="s">
        <v>139</v>
      </c>
      <c r="B40" s="59">
        <v>24</v>
      </c>
      <c r="C40" s="59">
        <v>0</v>
      </c>
      <c r="D40" s="59">
        <v>28.8</v>
      </c>
      <c r="E40" s="28">
        <f>$D:$D/$B:$B*100</f>
        <v>120</v>
      </c>
      <c r="F40" s="28">
        <v>0</v>
      </c>
      <c r="G40" s="59">
        <v>22.4</v>
      </c>
      <c r="H40" s="28">
        <f>$D:$D/$G:$G*100</f>
        <v>128.57142857142858</v>
      </c>
      <c r="I40" s="59">
        <v>0</v>
      </c>
    </row>
    <row r="41" spans="1:9" ht="25.5" x14ac:dyDescent="0.2">
      <c r="A41" s="7" t="s">
        <v>15</v>
      </c>
      <c r="B41" s="49">
        <f>$42:$42+$43:$43</f>
        <v>0</v>
      </c>
      <c r="C41" s="49">
        <f>$42:$42+$43:$43</f>
        <v>0</v>
      </c>
      <c r="D41" s="49">
        <f>$42:$42+$43:$43</f>
        <v>0</v>
      </c>
      <c r="E41" s="25">
        <v>0</v>
      </c>
      <c r="F41" s="25">
        <v>0</v>
      </c>
      <c r="G41" s="49">
        <f>$42:$42+$43:$43</f>
        <v>-0.2</v>
      </c>
      <c r="H41" s="25">
        <v>0</v>
      </c>
      <c r="I41" s="49">
        <f>$42:$42+$43:$43</f>
        <v>0</v>
      </c>
    </row>
    <row r="42" spans="1:9" ht="25.5" x14ac:dyDescent="0.2">
      <c r="A42" s="3" t="s">
        <v>16</v>
      </c>
      <c r="B42" s="59">
        <v>0</v>
      </c>
      <c r="C42" s="59">
        <v>0</v>
      </c>
      <c r="D42" s="59">
        <v>0</v>
      </c>
      <c r="E42" s="28">
        <v>0</v>
      </c>
      <c r="F42" s="28">
        <v>0</v>
      </c>
      <c r="G42" s="59">
        <v>-0.2</v>
      </c>
      <c r="H42" s="28">
        <v>0</v>
      </c>
      <c r="I42" s="59">
        <v>0</v>
      </c>
    </row>
    <row r="43" spans="1:9" ht="25.5" x14ac:dyDescent="0.2">
      <c r="A43" s="3" t="s">
        <v>17</v>
      </c>
      <c r="B43" s="59">
        <v>0</v>
      </c>
      <c r="C43" s="59">
        <v>0</v>
      </c>
      <c r="D43" s="59">
        <v>0</v>
      </c>
      <c r="E43" s="28">
        <v>0</v>
      </c>
      <c r="F43" s="28">
        <v>0</v>
      </c>
      <c r="G43" s="59">
        <v>0</v>
      </c>
      <c r="H43" s="28">
        <v>0</v>
      </c>
      <c r="I43" s="59">
        <v>0</v>
      </c>
    </row>
    <row r="44" spans="1:9" ht="38.25" x14ac:dyDescent="0.2">
      <c r="A44" s="7" t="s">
        <v>18</v>
      </c>
      <c r="B44" s="49">
        <f>SUM(B45:B52)</f>
        <v>88141.6</v>
      </c>
      <c r="C44" s="49">
        <f t="shared" ref="C44:I44" si="15">SUM(C45:C52)</f>
        <v>59703.6</v>
      </c>
      <c r="D44" s="49">
        <f t="shared" si="15"/>
        <v>63458.599999999991</v>
      </c>
      <c r="E44" s="49">
        <f t="shared" si="15"/>
        <v>663.17326487469825</v>
      </c>
      <c r="F44" s="49">
        <f t="shared" si="15"/>
        <v>937.19411130537878</v>
      </c>
      <c r="G44" s="49">
        <f t="shared" si="15"/>
        <v>60813.7</v>
      </c>
      <c r="H44" s="49">
        <f t="shared" si="15"/>
        <v>432.79908026820004</v>
      </c>
      <c r="I44" s="49">
        <f t="shared" si="15"/>
        <v>5574.1</v>
      </c>
    </row>
    <row r="45" spans="1:9" ht="51" x14ac:dyDescent="0.2">
      <c r="A45" s="4" t="s">
        <v>161</v>
      </c>
      <c r="B45" s="59">
        <v>0</v>
      </c>
      <c r="C45" s="59">
        <v>0</v>
      </c>
      <c r="D45" s="59">
        <v>140</v>
      </c>
      <c r="E45" s="28">
        <v>0</v>
      </c>
      <c r="F45" s="28">
        <v>0</v>
      </c>
      <c r="G45" s="59">
        <v>0</v>
      </c>
      <c r="H45" s="28">
        <v>0</v>
      </c>
      <c r="I45" s="59">
        <v>140</v>
      </c>
    </row>
    <row r="46" spans="1:9" ht="76.5" x14ac:dyDescent="0.2">
      <c r="A46" s="4" t="s">
        <v>85</v>
      </c>
      <c r="B46" s="59">
        <v>57700</v>
      </c>
      <c r="C46" s="59">
        <v>38360</v>
      </c>
      <c r="D46" s="59">
        <v>41303.599999999999</v>
      </c>
      <c r="E46" s="28">
        <f>$D:$D/$B:$B*100</f>
        <v>71.58336221837088</v>
      </c>
      <c r="F46" s="28">
        <f>$D:$D/$C:$C*100</f>
        <v>107.67361835245046</v>
      </c>
      <c r="G46" s="59">
        <v>38903.5</v>
      </c>
      <c r="H46" s="28">
        <f>$D:$D/$G:$G*100</f>
        <v>106.16936779467143</v>
      </c>
      <c r="I46" s="59">
        <v>2585</v>
      </c>
    </row>
    <row r="47" spans="1:9" ht="38.25" x14ac:dyDescent="0.2">
      <c r="A47" s="3" t="s">
        <v>109</v>
      </c>
      <c r="B47" s="59">
        <v>20380</v>
      </c>
      <c r="C47" s="59">
        <v>13920</v>
      </c>
      <c r="D47" s="59">
        <v>13450.8</v>
      </c>
      <c r="E47" s="28">
        <f>$D:$D/$B:$B*100</f>
        <v>65.999999999999986</v>
      </c>
      <c r="F47" s="28">
        <f>$D:$D/$C:$C*100</f>
        <v>96.629310344827573</v>
      </c>
      <c r="G47" s="59">
        <v>15596.9</v>
      </c>
      <c r="H47" s="28">
        <f>$D:$D/$G:$G*100</f>
        <v>86.240214401579792</v>
      </c>
      <c r="I47" s="59">
        <v>1791.7</v>
      </c>
    </row>
    <row r="48" spans="1:9" ht="89.25" x14ac:dyDescent="0.2">
      <c r="A48" s="3" t="s">
        <v>149</v>
      </c>
      <c r="B48" s="59">
        <v>0</v>
      </c>
      <c r="C48" s="59">
        <v>0</v>
      </c>
      <c r="D48" s="59">
        <v>0</v>
      </c>
      <c r="E48" s="28">
        <v>0</v>
      </c>
      <c r="F48" s="28">
        <v>0</v>
      </c>
      <c r="G48" s="59">
        <v>0</v>
      </c>
      <c r="H48" s="28">
        <v>0</v>
      </c>
      <c r="I48" s="59">
        <v>0</v>
      </c>
    </row>
    <row r="49" spans="1:9" ht="19.5" customHeight="1" x14ac:dyDescent="0.2">
      <c r="A49" s="3" t="s">
        <v>19</v>
      </c>
      <c r="B49" s="59">
        <v>11.6</v>
      </c>
      <c r="C49" s="59">
        <v>11.6</v>
      </c>
      <c r="D49" s="59">
        <v>14.9</v>
      </c>
      <c r="E49" s="28">
        <f>$D:$D/$B:$B*100</f>
        <v>128.44827586206898</v>
      </c>
      <c r="F49" s="28">
        <f>$D:$D/$C:$C*100</f>
        <v>128.44827586206898</v>
      </c>
      <c r="G49" s="59">
        <v>11.6</v>
      </c>
      <c r="H49" s="28">
        <f>$D:$D/$G:$G*100</f>
        <v>128.44827586206898</v>
      </c>
      <c r="I49" s="59">
        <v>0</v>
      </c>
    </row>
    <row r="50" spans="1:9" ht="46.5" customHeight="1" x14ac:dyDescent="0.2">
      <c r="A50" s="4" t="s">
        <v>80</v>
      </c>
      <c r="B50" s="59">
        <v>8550</v>
      </c>
      <c r="C50" s="59">
        <v>6400</v>
      </c>
      <c r="D50" s="59">
        <v>7054.2</v>
      </c>
      <c r="E50" s="28">
        <f>$D:$D/$B:$B*100</f>
        <v>82.505263157894731</v>
      </c>
      <c r="F50" s="28">
        <f>$D:$D/$C:$C*100</f>
        <v>110.221875</v>
      </c>
      <c r="G50" s="59">
        <v>6301.7</v>
      </c>
      <c r="H50" s="28">
        <f>$D:$D/$G:$G*100</f>
        <v>111.94122220987988</v>
      </c>
      <c r="I50" s="59">
        <v>658</v>
      </c>
    </row>
    <row r="51" spans="1:9" ht="119.25" customHeight="1" x14ac:dyDescent="0.2">
      <c r="A51" s="4" t="s">
        <v>152</v>
      </c>
      <c r="B51" s="59">
        <v>180</v>
      </c>
      <c r="C51" s="59">
        <v>112</v>
      </c>
      <c r="D51" s="59">
        <v>419.7</v>
      </c>
      <c r="E51" s="28">
        <f>$D:$D/$B:$B*100</f>
        <v>233.16666666666666</v>
      </c>
      <c r="F51" s="28">
        <f>$D:$D/$C:$C*100</f>
        <v>374.73214285714283</v>
      </c>
      <c r="G51" s="59">
        <v>0</v>
      </c>
      <c r="H51" s="28">
        <v>0</v>
      </c>
      <c r="I51" s="59">
        <v>19.100000000000001</v>
      </c>
    </row>
    <row r="52" spans="1:9" ht="120.75" customHeight="1" x14ac:dyDescent="0.2">
      <c r="A52" s="3" t="s">
        <v>153</v>
      </c>
      <c r="B52" s="59">
        <v>1320</v>
      </c>
      <c r="C52" s="59">
        <v>900</v>
      </c>
      <c r="D52" s="59">
        <v>1075.4000000000001</v>
      </c>
      <c r="E52" s="28">
        <f>$D:$D/$B:$B*100</f>
        <v>81.469696969696983</v>
      </c>
      <c r="F52" s="28">
        <f>$D:$D/$C:$C*100</f>
        <v>119.48888888888889</v>
      </c>
      <c r="G52" s="59">
        <v>0</v>
      </c>
      <c r="H52" s="28">
        <v>0</v>
      </c>
      <c r="I52" s="59">
        <v>380.3</v>
      </c>
    </row>
    <row r="53" spans="1:9" ht="25.5" x14ac:dyDescent="0.2">
      <c r="A53" s="50" t="s">
        <v>20</v>
      </c>
      <c r="B53" s="58">
        <v>16640</v>
      </c>
      <c r="C53" s="58">
        <v>11439.4</v>
      </c>
      <c r="D53" s="58">
        <v>7051.9</v>
      </c>
      <c r="E53" s="25">
        <f>$D:$D/$B:$B*100</f>
        <v>42.379206730769234</v>
      </c>
      <c r="F53" s="25">
        <f>$D:$D/$C:$C*100</f>
        <v>61.645715684389032</v>
      </c>
      <c r="G53" s="58">
        <v>13669.8</v>
      </c>
      <c r="H53" s="25">
        <f>$D:$D/$G:$G*100</f>
        <v>51.587440928177443</v>
      </c>
      <c r="I53" s="58">
        <v>-0.6</v>
      </c>
    </row>
    <row r="54" spans="1:9" ht="25.5" x14ac:dyDescent="0.2">
      <c r="A54" s="46" t="s">
        <v>86</v>
      </c>
      <c r="B54" s="58">
        <v>0</v>
      </c>
      <c r="C54" s="58">
        <v>0</v>
      </c>
      <c r="D54" s="58">
        <v>0</v>
      </c>
      <c r="E54" s="25">
        <v>0</v>
      </c>
      <c r="F54" s="25">
        <v>0</v>
      </c>
      <c r="G54" s="58">
        <v>0</v>
      </c>
      <c r="H54" s="25">
        <v>0</v>
      </c>
      <c r="I54" s="58">
        <v>0</v>
      </c>
    </row>
    <row r="55" spans="1:9" ht="51" x14ac:dyDescent="0.2">
      <c r="A55" s="46" t="s">
        <v>102</v>
      </c>
      <c r="B55" s="58">
        <v>454.2</v>
      </c>
      <c r="C55" s="58">
        <v>302.8</v>
      </c>
      <c r="D55" s="58">
        <v>316.7</v>
      </c>
      <c r="E55" s="25">
        <f>$D:$D/$B:$B*100</f>
        <v>69.726992514310865</v>
      </c>
      <c r="F55" s="25">
        <f>$D:$D/$C:$C*100</f>
        <v>104.59048877146631</v>
      </c>
      <c r="G55" s="58">
        <v>292.39999999999998</v>
      </c>
      <c r="H55" s="25">
        <f>$D:$D/$G:$G*100</f>
        <v>108.31053351573188</v>
      </c>
      <c r="I55" s="58">
        <v>43.5</v>
      </c>
    </row>
    <row r="56" spans="1:9" ht="25.5" x14ac:dyDescent="0.2">
      <c r="A56" s="46" t="s">
        <v>87</v>
      </c>
      <c r="B56" s="58">
        <v>60</v>
      </c>
      <c r="C56" s="58">
        <v>40</v>
      </c>
      <c r="D56" s="58">
        <v>891.2</v>
      </c>
      <c r="E56" s="25">
        <f>$D:$D/$B:$B*100</f>
        <v>1485.3333333333333</v>
      </c>
      <c r="F56" s="25">
        <f>$D:$D/$C:$C*100</f>
        <v>2228</v>
      </c>
      <c r="G56" s="58">
        <v>3639.3</v>
      </c>
      <c r="H56" s="25">
        <f>$D:$D/$G:$G*100</f>
        <v>24.488225757700658</v>
      </c>
      <c r="I56" s="58">
        <v>187.5</v>
      </c>
    </row>
    <row r="57" spans="1:9" ht="25.5" x14ac:dyDescent="0.2">
      <c r="A57" s="7" t="s">
        <v>21</v>
      </c>
      <c r="B57" s="49">
        <f>$58:$58+$59:$59+$60:$60</f>
        <v>10510</v>
      </c>
      <c r="C57" s="49">
        <f>$58:$58+$59:$59+$60:$60</f>
        <v>7570</v>
      </c>
      <c r="D57" s="49">
        <f>$58:$58+$59:$59+$60:$60</f>
        <v>17204.3</v>
      </c>
      <c r="E57" s="25">
        <f>$D:$D/$B:$B*100</f>
        <v>163.69457659372026</v>
      </c>
      <c r="F57" s="25">
        <f>$D:$D/$C:$C*100</f>
        <v>227.26948480845442</v>
      </c>
      <c r="G57" s="49">
        <f>$58:$58+$59:$59+$60:$60</f>
        <v>12946</v>
      </c>
      <c r="H57" s="25">
        <f>$D:$D/$G:$G*100</f>
        <v>132.89278541634482</v>
      </c>
      <c r="I57" s="49">
        <f>$58:$58+$59:$59+$60:$60</f>
        <v>3191.1</v>
      </c>
    </row>
    <row r="58" spans="1:9" ht="30" customHeight="1" x14ac:dyDescent="0.2">
      <c r="A58" s="3" t="s">
        <v>148</v>
      </c>
      <c r="B58" s="60">
        <v>0</v>
      </c>
      <c r="C58" s="60">
        <v>0</v>
      </c>
      <c r="D58" s="60">
        <v>0</v>
      </c>
      <c r="E58" s="28">
        <v>0</v>
      </c>
      <c r="F58" s="28">
        <v>0</v>
      </c>
      <c r="G58" s="60">
        <v>1836</v>
      </c>
      <c r="H58" s="28">
        <v>0</v>
      </c>
      <c r="I58" s="60">
        <v>0</v>
      </c>
    </row>
    <row r="59" spans="1:9" ht="38.25" x14ac:dyDescent="0.2">
      <c r="A59" s="3" t="s">
        <v>22</v>
      </c>
      <c r="B59" s="59">
        <v>7910</v>
      </c>
      <c r="C59" s="59">
        <v>5950</v>
      </c>
      <c r="D59" s="59">
        <v>16347.5</v>
      </c>
      <c r="E59" s="28">
        <f t="shared" ref="E59:E65" si="16">$D:$D/$B:$B*100</f>
        <v>206.66877370417191</v>
      </c>
      <c r="F59" s="28">
        <f t="shared" ref="F59:F65" si="17">$D:$D/$C:$C*100</f>
        <v>274.74789915966386</v>
      </c>
      <c r="G59" s="59">
        <v>8380.7000000000007</v>
      </c>
      <c r="H59" s="28">
        <f t="shared" ref="H59:H65" si="18">$D:$D/$G:$G*100</f>
        <v>195.06127173147826</v>
      </c>
      <c r="I59" s="59">
        <v>3065.9</v>
      </c>
    </row>
    <row r="60" spans="1:9" ht="14.25" customHeight="1" x14ac:dyDescent="0.2">
      <c r="A60" s="3" t="s">
        <v>23</v>
      </c>
      <c r="B60" s="59">
        <v>2600</v>
      </c>
      <c r="C60" s="59">
        <v>1620</v>
      </c>
      <c r="D60" s="59">
        <v>856.8</v>
      </c>
      <c r="E60" s="28">
        <f t="shared" si="16"/>
        <v>32.95384615384615</v>
      </c>
      <c r="F60" s="28">
        <f t="shared" si="17"/>
        <v>52.888888888888886</v>
      </c>
      <c r="G60" s="59">
        <v>2729.3</v>
      </c>
      <c r="H60" s="28">
        <f t="shared" si="18"/>
        <v>31.392664785842523</v>
      </c>
      <c r="I60" s="59">
        <v>125.2</v>
      </c>
    </row>
    <row r="61" spans="1:9" ht="14.25" x14ac:dyDescent="0.2">
      <c r="A61" s="50" t="s">
        <v>24</v>
      </c>
      <c r="B61" s="49">
        <f>SUM(B62:B85)</f>
        <v>2574.1000000000004</v>
      </c>
      <c r="C61" s="49">
        <f>SUM(C62:C85)</f>
        <v>1709.3</v>
      </c>
      <c r="D61" s="49">
        <f>SUM(D62:D85)</f>
        <v>2040.5000000000002</v>
      </c>
      <c r="E61" s="25">
        <f t="shared" si="16"/>
        <v>79.270424614428336</v>
      </c>
      <c r="F61" s="25">
        <f t="shared" si="17"/>
        <v>119.37635289299715</v>
      </c>
      <c r="G61" s="49">
        <f>SUM(G62:G85)</f>
        <v>2336.7000000000003</v>
      </c>
      <c r="H61" s="25">
        <f t="shared" si="18"/>
        <v>87.324003937176371</v>
      </c>
      <c r="I61" s="49">
        <f>SUM(I62:I85)</f>
        <v>462.6</v>
      </c>
    </row>
    <row r="62" spans="1:9" ht="63.75" x14ac:dyDescent="0.2">
      <c r="A62" s="3" t="s">
        <v>124</v>
      </c>
      <c r="B62" s="60">
        <v>34.799999999999997</v>
      </c>
      <c r="C62" s="60">
        <v>18</v>
      </c>
      <c r="D62" s="60">
        <v>36.700000000000003</v>
      </c>
      <c r="E62" s="28">
        <f t="shared" si="16"/>
        <v>105.45977011494254</v>
      </c>
      <c r="F62" s="28">
        <f t="shared" si="17"/>
        <v>203.88888888888891</v>
      </c>
      <c r="G62" s="60">
        <v>18.5</v>
      </c>
      <c r="H62" s="28">
        <f t="shared" si="18"/>
        <v>198.37837837837839</v>
      </c>
      <c r="I62" s="60">
        <v>0.3</v>
      </c>
    </row>
    <row r="63" spans="1:9" ht="107.25" customHeight="1" x14ac:dyDescent="0.2">
      <c r="A63" s="3" t="s">
        <v>114</v>
      </c>
      <c r="B63" s="59">
        <v>265</v>
      </c>
      <c r="C63" s="59">
        <v>205.5</v>
      </c>
      <c r="D63" s="59">
        <v>228.8</v>
      </c>
      <c r="E63" s="28">
        <f t="shared" si="16"/>
        <v>86.339622641509436</v>
      </c>
      <c r="F63" s="28">
        <f t="shared" si="17"/>
        <v>111.33819951338199</v>
      </c>
      <c r="G63" s="59">
        <v>219.4</v>
      </c>
      <c r="H63" s="28">
        <f t="shared" si="18"/>
        <v>104.28441203281677</v>
      </c>
      <c r="I63" s="59">
        <v>60.6</v>
      </c>
    </row>
    <row r="64" spans="1:9" ht="87" customHeight="1" x14ac:dyDescent="0.2">
      <c r="A64" s="3" t="s">
        <v>130</v>
      </c>
      <c r="B64" s="59">
        <v>7</v>
      </c>
      <c r="C64" s="59">
        <v>5</v>
      </c>
      <c r="D64" s="59">
        <v>50.1</v>
      </c>
      <c r="E64" s="28">
        <f t="shared" si="16"/>
        <v>715.71428571428578</v>
      </c>
      <c r="F64" s="28">
        <f t="shared" si="17"/>
        <v>1002</v>
      </c>
      <c r="G64" s="59">
        <v>29.2</v>
      </c>
      <c r="H64" s="28">
        <f t="shared" si="18"/>
        <v>171.57534246575344</v>
      </c>
      <c r="I64" s="59">
        <v>5</v>
      </c>
    </row>
    <row r="65" spans="1:9" ht="94.5" customHeight="1" x14ac:dyDescent="0.2">
      <c r="A65" s="3" t="s">
        <v>129</v>
      </c>
      <c r="B65" s="59">
        <v>650</v>
      </c>
      <c r="C65" s="59">
        <v>410</v>
      </c>
      <c r="D65" s="59">
        <v>255</v>
      </c>
      <c r="E65" s="28">
        <f t="shared" si="16"/>
        <v>39.230769230769234</v>
      </c>
      <c r="F65" s="28">
        <f t="shared" si="17"/>
        <v>62.195121951219512</v>
      </c>
      <c r="G65" s="59">
        <v>638.4</v>
      </c>
      <c r="H65" s="28">
        <f t="shared" si="18"/>
        <v>39.943609022556394</v>
      </c>
      <c r="I65" s="59">
        <v>251</v>
      </c>
    </row>
    <row r="66" spans="1:9" ht="94.5" customHeight="1" x14ac:dyDescent="0.2">
      <c r="A66" s="4" t="s">
        <v>142</v>
      </c>
      <c r="B66" s="59">
        <v>0</v>
      </c>
      <c r="C66" s="59">
        <v>0</v>
      </c>
      <c r="D66" s="59">
        <v>0</v>
      </c>
      <c r="E66" s="28">
        <v>0</v>
      </c>
      <c r="F66" s="28">
        <v>0</v>
      </c>
      <c r="G66" s="59">
        <v>0</v>
      </c>
      <c r="H66" s="28">
        <v>0</v>
      </c>
      <c r="I66" s="59">
        <v>0</v>
      </c>
    </row>
    <row r="67" spans="1:9" ht="85.5" customHeight="1" x14ac:dyDescent="0.2">
      <c r="A67" s="4" t="s">
        <v>127</v>
      </c>
      <c r="B67" s="59">
        <v>0</v>
      </c>
      <c r="C67" s="59">
        <v>0</v>
      </c>
      <c r="D67" s="59">
        <v>0</v>
      </c>
      <c r="E67" s="28">
        <v>0</v>
      </c>
      <c r="F67" s="28">
        <v>0</v>
      </c>
      <c r="G67" s="59">
        <v>0</v>
      </c>
      <c r="H67" s="28">
        <v>0</v>
      </c>
      <c r="I67" s="59">
        <v>0</v>
      </c>
    </row>
    <row r="68" spans="1:9" ht="84.75" customHeight="1" x14ac:dyDescent="0.2">
      <c r="A68" s="4" t="s">
        <v>143</v>
      </c>
      <c r="B68" s="59">
        <v>0</v>
      </c>
      <c r="C68" s="59">
        <v>0</v>
      </c>
      <c r="D68" s="59">
        <v>0</v>
      </c>
      <c r="E68" s="28">
        <v>0</v>
      </c>
      <c r="F68" s="28">
        <v>0</v>
      </c>
      <c r="G68" s="59">
        <v>25</v>
      </c>
      <c r="H68" s="28">
        <v>0</v>
      </c>
      <c r="I68" s="59">
        <v>0</v>
      </c>
    </row>
    <row r="69" spans="1:9" ht="106.5" customHeight="1" x14ac:dyDescent="0.2">
      <c r="A69" s="4" t="s">
        <v>115</v>
      </c>
      <c r="B69" s="59">
        <v>240</v>
      </c>
      <c r="C69" s="59">
        <v>145</v>
      </c>
      <c r="D69" s="59">
        <v>99.5</v>
      </c>
      <c r="E69" s="28">
        <f>$D:$D/$B:$B*100</f>
        <v>41.458333333333336</v>
      </c>
      <c r="F69" s="28">
        <f>$D:$D/$C:$C*100</f>
        <v>68.620689655172413</v>
      </c>
      <c r="G69" s="59">
        <v>193.8</v>
      </c>
      <c r="H69" s="28">
        <f>$D:$D/$G:$G*100</f>
        <v>51.341589267285862</v>
      </c>
      <c r="I69" s="59">
        <v>14.1</v>
      </c>
    </row>
    <row r="70" spans="1:9" ht="118.5" customHeight="1" x14ac:dyDescent="0.2">
      <c r="A70" s="3" t="s">
        <v>116</v>
      </c>
      <c r="B70" s="59">
        <v>10</v>
      </c>
      <c r="C70" s="59">
        <v>6</v>
      </c>
      <c r="D70" s="59">
        <v>2.2000000000000002</v>
      </c>
      <c r="E70" s="28">
        <f>$D:$D/$B:$B*100</f>
        <v>22.000000000000004</v>
      </c>
      <c r="F70" s="28">
        <f>$D:$D/$C:$C*100</f>
        <v>36.666666666666671</v>
      </c>
      <c r="G70" s="59">
        <v>6.5</v>
      </c>
      <c r="H70" s="28">
        <f>$D:$D/$G:$G*100</f>
        <v>33.846153846153847</v>
      </c>
      <c r="I70" s="59">
        <v>1.2</v>
      </c>
    </row>
    <row r="71" spans="1:9" ht="96" customHeight="1" x14ac:dyDescent="0.2">
      <c r="A71" s="3" t="s">
        <v>140</v>
      </c>
      <c r="B71" s="59">
        <v>0</v>
      </c>
      <c r="C71" s="59">
        <v>0</v>
      </c>
      <c r="D71" s="59">
        <v>0</v>
      </c>
      <c r="E71" s="28">
        <v>0</v>
      </c>
      <c r="F71" s="28">
        <v>0</v>
      </c>
      <c r="G71" s="59">
        <v>0</v>
      </c>
      <c r="H71" s="28">
        <v>0</v>
      </c>
      <c r="I71" s="59">
        <v>0</v>
      </c>
    </row>
    <row r="72" spans="1:9" ht="97.5" customHeight="1" x14ac:dyDescent="0.2">
      <c r="A72" s="3" t="s">
        <v>128</v>
      </c>
      <c r="B72" s="59">
        <v>0</v>
      </c>
      <c r="C72" s="59">
        <v>0</v>
      </c>
      <c r="D72" s="59">
        <v>7.8</v>
      </c>
      <c r="E72" s="28">
        <v>0</v>
      </c>
      <c r="F72" s="28">
        <v>0</v>
      </c>
      <c r="G72" s="59">
        <v>4.3</v>
      </c>
      <c r="H72" s="28">
        <v>0</v>
      </c>
      <c r="I72" s="59">
        <v>1</v>
      </c>
    </row>
    <row r="73" spans="1:9" ht="114.75" customHeight="1" x14ac:dyDescent="0.2">
      <c r="A73" s="3" t="s">
        <v>144</v>
      </c>
      <c r="B73" s="59">
        <v>0</v>
      </c>
      <c r="C73" s="59">
        <v>0</v>
      </c>
      <c r="D73" s="59">
        <v>0</v>
      </c>
      <c r="E73" s="28">
        <v>0</v>
      </c>
      <c r="F73" s="28">
        <v>0</v>
      </c>
      <c r="G73" s="59">
        <v>192.5</v>
      </c>
      <c r="H73" s="28">
        <v>0</v>
      </c>
      <c r="I73" s="59">
        <v>0</v>
      </c>
    </row>
    <row r="74" spans="1:9" ht="90" customHeight="1" x14ac:dyDescent="0.2">
      <c r="A74" s="3" t="s">
        <v>131</v>
      </c>
      <c r="B74" s="59">
        <v>208</v>
      </c>
      <c r="C74" s="59">
        <v>118</v>
      </c>
      <c r="D74" s="59">
        <v>120.6</v>
      </c>
      <c r="E74" s="28">
        <f>$D:$D/$B:$B*100</f>
        <v>57.980769230769226</v>
      </c>
      <c r="F74" s="28">
        <f>$D:$D/$C:$C*100</f>
        <v>102.20338983050847</v>
      </c>
      <c r="G74" s="59">
        <v>268.2</v>
      </c>
      <c r="H74" s="28">
        <f>$D:$D/$G:$G*100</f>
        <v>44.966442953020135</v>
      </c>
      <c r="I74" s="59">
        <v>39.6</v>
      </c>
    </row>
    <row r="75" spans="1:9" ht="91.5" customHeight="1" x14ac:dyDescent="0.2">
      <c r="A75" s="3" t="s">
        <v>117</v>
      </c>
      <c r="B75" s="59">
        <v>320</v>
      </c>
      <c r="C75" s="59">
        <v>304</v>
      </c>
      <c r="D75" s="59">
        <v>781.4</v>
      </c>
      <c r="E75" s="28">
        <f>$D:$D/$B:$B*100</f>
        <v>244.1875</v>
      </c>
      <c r="F75" s="28">
        <f>$D:$D/$C:$C*100</f>
        <v>257.03947368421052</v>
      </c>
      <c r="G75" s="59">
        <v>312.7</v>
      </c>
      <c r="H75" s="28">
        <f>$D:$D/$G:$G*100</f>
        <v>249.88807163415413</v>
      </c>
      <c r="I75" s="59">
        <v>57.5</v>
      </c>
    </row>
    <row r="76" spans="1:9" ht="61.5" customHeight="1" x14ac:dyDescent="0.2">
      <c r="A76" s="3" t="s">
        <v>118</v>
      </c>
      <c r="B76" s="59">
        <v>100</v>
      </c>
      <c r="C76" s="59">
        <v>70</v>
      </c>
      <c r="D76" s="59">
        <v>70.900000000000006</v>
      </c>
      <c r="E76" s="28">
        <f>$D:$D/$B:$B*100</f>
        <v>70.900000000000006</v>
      </c>
      <c r="F76" s="28">
        <f>$D:$D/$C:$C*100</f>
        <v>101.28571428571429</v>
      </c>
      <c r="G76" s="59">
        <v>59.9</v>
      </c>
      <c r="H76" s="28">
        <f>$D:$D/$G:$G*100</f>
        <v>118.36393989983307</v>
      </c>
      <c r="I76" s="59">
        <v>31</v>
      </c>
    </row>
    <row r="77" spans="1:9" ht="85.5" customHeight="1" x14ac:dyDescent="0.2">
      <c r="A77" s="3" t="s">
        <v>156</v>
      </c>
      <c r="B77" s="59">
        <v>700</v>
      </c>
      <c r="C77" s="59">
        <v>400</v>
      </c>
      <c r="D77" s="59">
        <v>1.5</v>
      </c>
      <c r="E77" s="28">
        <f>$D:$D/$B:$B*100</f>
        <v>0.2142857142857143</v>
      </c>
      <c r="F77" s="28">
        <v>0</v>
      </c>
      <c r="G77" s="59">
        <v>328.2</v>
      </c>
      <c r="H77" s="28">
        <f>$D:$D/$G:$G*100</f>
        <v>0.45703839122486289</v>
      </c>
      <c r="I77" s="59">
        <v>0</v>
      </c>
    </row>
    <row r="78" spans="1:9" ht="95.25" customHeight="1" x14ac:dyDescent="0.2">
      <c r="A78" s="3" t="s">
        <v>157</v>
      </c>
      <c r="B78" s="59">
        <v>0</v>
      </c>
      <c r="C78" s="59">
        <v>0</v>
      </c>
      <c r="D78" s="59">
        <v>278.7</v>
      </c>
      <c r="E78" s="28">
        <v>0</v>
      </c>
      <c r="F78" s="28">
        <v>0</v>
      </c>
      <c r="G78" s="59">
        <v>0</v>
      </c>
      <c r="H78" s="28">
        <v>0</v>
      </c>
      <c r="I78" s="59">
        <v>5</v>
      </c>
    </row>
    <row r="79" spans="1:9" ht="54" customHeight="1" x14ac:dyDescent="0.2">
      <c r="A79" s="3" t="s">
        <v>122</v>
      </c>
      <c r="B79" s="59">
        <v>0</v>
      </c>
      <c r="C79" s="59">
        <v>0</v>
      </c>
      <c r="D79" s="59">
        <v>0</v>
      </c>
      <c r="E79" s="28">
        <v>0</v>
      </c>
      <c r="F79" s="28">
        <v>0</v>
      </c>
      <c r="G79" s="59">
        <v>0</v>
      </c>
      <c r="H79" s="28">
        <v>0</v>
      </c>
      <c r="I79" s="59">
        <v>0</v>
      </c>
    </row>
    <row r="80" spans="1:9" ht="85.5" customHeight="1" x14ac:dyDescent="0.2">
      <c r="A80" s="3" t="s">
        <v>123</v>
      </c>
      <c r="B80" s="59">
        <v>30</v>
      </c>
      <c r="C80" s="59">
        <v>21</v>
      </c>
      <c r="D80" s="59">
        <v>1</v>
      </c>
      <c r="E80" s="28">
        <f>$D:$D/$B:$B*100</f>
        <v>3.3333333333333335</v>
      </c>
      <c r="F80" s="28">
        <f>$D:$D/$C:$C*100</f>
        <v>4.7619047619047619</v>
      </c>
      <c r="G80" s="59">
        <v>44.5</v>
      </c>
      <c r="H80" s="28">
        <v>0</v>
      </c>
      <c r="I80" s="59">
        <v>0</v>
      </c>
    </row>
    <row r="81" spans="1:12" ht="62.25" customHeight="1" x14ac:dyDescent="0.2">
      <c r="A81" s="3" t="s">
        <v>119</v>
      </c>
      <c r="B81" s="59">
        <v>5.3</v>
      </c>
      <c r="C81" s="59">
        <v>3.5</v>
      </c>
      <c r="D81" s="59">
        <v>0</v>
      </c>
      <c r="E81" s="28">
        <f>$D:$D/$B:$B*100</f>
        <v>0</v>
      </c>
      <c r="F81" s="28">
        <f>$D:$D/$C:$C*100</f>
        <v>0</v>
      </c>
      <c r="G81" s="59">
        <v>0.4</v>
      </c>
      <c r="H81" s="28">
        <f>$D:$D/$G:$G*100</f>
        <v>0</v>
      </c>
      <c r="I81" s="59">
        <v>0</v>
      </c>
    </row>
    <row r="82" spans="1:12" ht="79.5" customHeight="1" x14ac:dyDescent="0.2">
      <c r="A82" s="3" t="s">
        <v>121</v>
      </c>
      <c r="B82" s="59">
        <v>3</v>
      </c>
      <c r="C82" s="59">
        <v>2.5</v>
      </c>
      <c r="D82" s="59">
        <v>105.9</v>
      </c>
      <c r="E82" s="28">
        <f>$D:$D/$B:$B*100</f>
        <v>3530.0000000000005</v>
      </c>
      <c r="F82" s="28">
        <f>$D:$D/$C:$C*100</f>
        <v>4236</v>
      </c>
      <c r="G82" s="59">
        <v>-6.6</v>
      </c>
      <c r="H82" s="28">
        <f>$D:$D/$G:$G*100</f>
        <v>-1604.5454545454547</v>
      </c>
      <c r="I82" s="59">
        <v>-4</v>
      </c>
    </row>
    <row r="83" spans="1:12" ht="80.25" customHeight="1" x14ac:dyDescent="0.2">
      <c r="A83" s="3" t="s">
        <v>120</v>
      </c>
      <c r="B83" s="59">
        <v>1</v>
      </c>
      <c r="C83" s="59">
        <v>0.8</v>
      </c>
      <c r="D83" s="59">
        <v>0.4</v>
      </c>
      <c r="E83" s="28">
        <f>$D:$D/$B:$B*100</f>
        <v>40</v>
      </c>
      <c r="F83" s="28">
        <f>$D:$D/$C:$C*100</f>
        <v>50</v>
      </c>
      <c r="G83" s="59">
        <v>-0.2</v>
      </c>
      <c r="H83" s="28">
        <f>$D:$D/$G:$G*100</f>
        <v>-200</v>
      </c>
      <c r="I83" s="59">
        <v>0.3</v>
      </c>
      <c r="L83" s="33"/>
    </row>
    <row r="84" spans="1:12" ht="109.5" customHeight="1" x14ac:dyDescent="0.2">
      <c r="A84" s="3" t="s">
        <v>126</v>
      </c>
      <c r="B84" s="59">
        <v>0</v>
      </c>
      <c r="C84" s="59">
        <v>0</v>
      </c>
      <c r="D84" s="59">
        <v>0</v>
      </c>
      <c r="E84" s="28">
        <v>0</v>
      </c>
      <c r="F84" s="28">
        <v>0</v>
      </c>
      <c r="G84" s="59">
        <v>2</v>
      </c>
      <c r="H84" s="28">
        <f>$D:$D/$G:$G*100</f>
        <v>0</v>
      </c>
      <c r="I84" s="59">
        <v>0</v>
      </c>
      <c r="L84" s="33"/>
    </row>
    <row r="85" spans="1:12" ht="72.75" customHeight="1" x14ac:dyDescent="0.2">
      <c r="A85" s="3" t="s">
        <v>125</v>
      </c>
      <c r="B85" s="59">
        <v>0</v>
      </c>
      <c r="C85" s="59">
        <v>0</v>
      </c>
      <c r="D85" s="59">
        <v>0</v>
      </c>
      <c r="E85" s="28">
        <v>0</v>
      </c>
      <c r="F85" s="28">
        <v>0</v>
      </c>
      <c r="G85" s="59">
        <v>0</v>
      </c>
      <c r="H85" s="28">
        <v>0</v>
      </c>
      <c r="I85" s="59">
        <v>0</v>
      </c>
      <c r="L85" s="33"/>
    </row>
    <row r="86" spans="1:12" ht="14.25" x14ac:dyDescent="0.2">
      <c r="A86" s="5" t="s">
        <v>25</v>
      </c>
      <c r="B86" s="58">
        <v>0</v>
      </c>
      <c r="C86" s="58">
        <v>0</v>
      </c>
      <c r="D86" s="58">
        <v>-16</v>
      </c>
      <c r="E86" s="25">
        <v>0</v>
      </c>
      <c r="F86" s="25">
        <v>0</v>
      </c>
      <c r="G86" s="58">
        <v>0</v>
      </c>
      <c r="H86" s="25">
        <v>0</v>
      </c>
      <c r="I86" s="58">
        <v>3.9</v>
      </c>
    </row>
    <row r="87" spans="1:12" ht="14.25" x14ac:dyDescent="0.2">
      <c r="A87" s="7" t="s">
        <v>26</v>
      </c>
      <c r="B87" s="49">
        <f>B86+B61+B57+B53+B44+B41+B36+B31+B23+B7+B54+B55+B56+B18</f>
        <v>815875.79999999993</v>
      </c>
      <c r="C87" s="49">
        <f>C86+C61+C57+C53+C44+C41+C36+C31+C23+C7+C54+C55+C56+C18</f>
        <v>496226.1</v>
      </c>
      <c r="D87" s="49">
        <f>D86+D61+D57+D53+D44+D41+D36+D31+D23+D7+D54+D55+D56+D18</f>
        <v>501543.29999999993</v>
      </c>
      <c r="E87" s="25">
        <f t="shared" ref="E87:E94" si="19">$D:$D/$B:$B*100</f>
        <v>61.472996257518609</v>
      </c>
      <c r="F87" s="25">
        <f t="shared" ref="F87:F93" si="20">$D:$D/$C:$C*100</f>
        <v>101.07152767659741</v>
      </c>
      <c r="G87" s="49">
        <f>G86+G61+G57+G53+G44+G41+G36+G31+G23+G7+G54+G55+G56+G18</f>
        <v>511333.6</v>
      </c>
      <c r="H87" s="25">
        <f t="shared" ref="H87:H93" si="21">$D:$D/$G:$G*100</f>
        <v>98.085339981569746</v>
      </c>
      <c r="I87" s="49">
        <f>I86+I61+I57+I53+I44+I41+I36+I31+I23+I7+I54+I55+I56+I18</f>
        <v>63110.6</v>
      </c>
    </row>
    <row r="88" spans="1:12" ht="14.25" x14ac:dyDescent="0.2">
      <c r="A88" s="7" t="s">
        <v>27</v>
      </c>
      <c r="B88" s="49">
        <f>B89+B94+B95+B96+B97</f>
        <v>4697765.4000000004</v>
      </c>
      <c r="C88" s="49">
        <f>C89+C94+C95+C96+C97</f>
        <v>3791934.9</v>
      </c>
      <c r="D88" s="49">
        <f>D89+D94+D95+D96+D97</f>
        <v>2002197.2999999998</v>
      </c>
      <c r="E88" s="25">
        <f t="shared" si="19"/>
        <v>42.620206194204577</v>
      </c>
      <c r="F88" s="25">
        <f t="shared" si="20"/>
        <v>52.801468189762431</v>
      </c>
      <c r="G88" s="49">
        <f>G89+G94+G95+G96+G97</f>
        <v>2489497.1</v>
      </c>
      <c r="H88" s="25">
        <f t="shared" si="21"/>
        <v>80.425773542776952</v>
      </c>
      <c r="I88" s="49">
        <f>I89+I94+I95+I96+I97</f>
        <v>105460</v>
      </c>
    </row>
    <row r="89" spans="1:12" ht="25.5" x14ac:dyDescent="0.2">
      <c r="A89" s="7" t="s">
        <v>28</v>
      </c>
      <c r="B89" s="49">
        <f>SUM(B90:B93)</f>
        <v>4714038.6000000006</v>
      </c>
      <c r="C89" s="49">
        <f>SUM(C90:C93)</f>
        <v>3808208.0999999996</v>
      </c>
      <c r="D89" s="49">
        <f>SUM(D90:D93)</f>
        <v>2018962.7999999998</v>
      </c>
      <c r="E89" s="25">
        <f t="shared" si="19"/>
        <v>42.828728640448546</v>
      </c>
      <c r="F89" s="25">
        <f t="shared" si="20"/>
        <v>53.01608386369432</v>
      </c>
      <c r="G89" s="49">
        <f>$90:$90+$91:$91+$92:$92+G93</f>
        <v>2497912.6</v>
      </c>
      <c r="H89" s="25">
        <f t="shared" si="21"/>
        <v>80.825998475687243</v>
      </c>
      <c r="I89" s="49">
        <f>SUM(I90:I93)</f>
        <v>104279.7</v>
      </c>
    </row>
    <row r="90" spans="1:12" x14ac:dyDescent="0.2">
      <c r="A90" s="3" t="s">
        <v>29</v>
      </c>
      <c r="B90" s="59">
        <v>549730</v>
      </c>
      <c r="C90" s="59">
        <v>265990.5</v>
      </c>
      <c r="D90" s="59">
        <v>265990.5</v>
      </c>
      <c r="E90" s="28">
        <f t="shared" si="19"/>
        <v>48.38566205228021</v>
      </c>
      <c r="F90" s="28">
        <f t="shared" si="20"/>
        <v>100</v>
      </c>
      <c r="G90" s="59">
        <v>212482.5</v>
      </c>
      <c r="H90" s="28">
        <f t="shared" si="21"/>
        <v>125.18230913134023</v>
      </c>
      <c r="I90" s="59">
        <v>20125.8</v>
      </c>
    </row>
    <row r="91" spans="1:12" x14ac:dyDescent="0.2">
      <c r="A91" s="3" t="s">
        <v>30</v>
      </c>
      <c r="B91" s="59">
        <v>2574568.2000000002</v>
      </c>
      <c r="C91" s="59">
        <v>2370974.5</v>
      </c>
      <c r="D91" s="59">
        <v>1002686.2</v>
      </c>
      <c r="E91" s="28">
        <f t="shared" si="19"/>
        <v>38.945800697763602</v>
      </c>
      <c r="F91" s="28">
        <f t="shared" si="20"/>
        <v>42.290045717488731</v>
      </c>
      <c r="G91" s="59">
        <v>1586099.5</v>
      </c>
      <c r="H91" s="28">
        <f t="shared" si="21"/>
        <v>63.217105862526282</v>
      </c>
      <c r="I91" s="59">
        <v>24675.200000000001</v>
      </c>
    </row>
    <row r="92" spans="1:12" x14ac:dyDescent="0.2">
      <c r="A92" s="3" t="s">
        <v>31</v>
      </c>
      <c r="B92" s="59">
        <v>1534142.7</v>
      </c>
      <c r="C92" s="59">
        <v>1135147.8</v>
      </c>
      <c r="D92" s="59">
        <v>716105.7</v>
      </c>
      <c r="E92" s="28">
        <f t="shared" si="19"/>
        <v>46.677906820532407</v>
      </c>
      <c r="F92" s="28">
        <f t="shared" si="20"/>
        <v>63.084798296750421</v>
      </c>
      <c r="G92" s="59">
        <v>604990.69999999995</v>
      </c>
      <c r="H92" s="28">
        <f t="shared" si="21"/>
        <v>118.36639802892839</v>
      </c>
      <c r="I92" s="59">
        <v>58880.2</v>
      </c>
    </row>
    <row r="93" spans="1:12" x14ac:dyDescent="0.2">
      <c r="A93" s="3" t="s">
        <v>138</v>
      </c>
      <c r="B93" s="59">
        <v>55597.7</v>
      </c>
      <c r="C93" s="59">
        <v>36095.300000000003</v>
      </c>
      <c r="D93" s="59">
        <v>34180.400000000001</v>
      </c>
      <c r="E93" s="28">
        <f t="shared" si="19"/>
        <v>61.478082726443731</v>
      </c>
      <c r="F93" s="28">
        <f t="shared" si="20"/>
        <v>94.694877172374234</v>
      </c>
      <c r="G93" s="59">
        <v>94339.9</v>
      </c>
      <c r="H93" s="28">
        <f t="shared" si="21"/>
        <v>36.231117480514612</v>
      </c>
      <c r="I93" s="59">
        <v>598.5</v>
      </c>
    </row>
    <row r="94" spans="1:12" ht="30" customHeight="1" x14ac:dyDescent="0.2">
      <c r="A94" s="7" t="s">
        <v>108</v>
      </c>
      <c r="B94" s="58">
        <v>1212.7</v>
      </c>
      <c r="C94" s="58">
        <v>1212.7</v>
      </c>
      <c r="D94" s="58">
        <v>1312.7</v>
      </c>
      <c r="E94" s="25">
        <f t="shared" si="19"/>
        <v>108.24606250515379</v>
      </c>
      <c r="F94" s="25">
        <v>0</v>
      </c>
      <c r="G94" s="58">
        <v>639.20000000000005</v>
      </c>
      <c r="H94" s="25">
        <v>0</v>
      </c>
      <c r="I94" s="58">
        <v>1312.7</v>
      </c>
    </row>
    <row r="95" spans="1:12" ht="30" customHeight="1" x14ac:dyDescent="0.2">
      <c r="A95" s="7" t="s">
        <v>110</v>
      </c>
      <c r="B95" s="58">
        <v>0</v>
      </c>
      <c r="C95" s="58">
        <v>0</v>
      </c>
      <c r="D95" s="58">
        <v>0</v>
      </c>
      <c r="E95" s="25">
        <v>0</v>
      </c>
      <c r="F95" s="25">
        <v>0</v>
      </c>
      <c r="G95" s="58">
        <v>15</v>
      </c>
      <c r="H95" s="25">
        <v>0</v>
      </c>
      <c r="I95" s="58">
        <v>0</v>
      </c>
    </row>
    <row r="96" spans="1:12" ht="66.75" customHeight="1" x14ac:dyDescent="0.2">
      <c r="A96" s="7" t="s">
        <v>106</v>
      </c>
      <c r="B96" s="58">
        <v>0</v>
      </c>
      <c r="C96" s="58">
        <v>0</v>
      </c>
      <c r="D96" s="58">
        <v>801.8</v>
      </c>
      <c r="E96" s="25">
        <v>0</v>
      </c>
      <c r="F96" s="25">
        <v>0</v>
      </c>
      <c r="G96" s="58">
        <v>76.900000000000006</v>
      </c>
      <c r="H96" s="25">
        <f>$D:$D/$G:$G*100</f>
        <v>1042.6527958387514</v>
      </c>
      <c r="I96" s="58">
        <v>0</v>
      </c>
    </row>
    <row r="97" spans="1:9" ht="24.75" customHeight="1" x14ac:dyDescent="0.2">
      <c r="A97" s="7" t="s">
        <v>33</v>
      </c>
      <c r="B97" s="58">
        <v>-17485.900000000001</v>
      </c>
      <c r="C97" s="58">
        <v>-17485.900000000001</v>
      </c>
      <c r="D97" s="58">
        <v>-18880</v>
      </c>
      <c r="E97" s="25">
        <f>$D:$D/$B:$B*100</f>
        <v>107.9727094401775</v>
      </c>
      <c r="F97" s="25">
        <f>$D:$D/$C:$C*100</f>
        <v>107.9727094401775</v>
      </c>
      <c r="G97" s="58">
        <v>-9146.6</v>
      </c>
      <c r="H97" s="25">
        <f>$D:$D/$G:$G*100</f>
        <v>206.415498655238</v>
      </c>
      <c r="I97" s="58">
        <v>-132.4</v>
      </c>
    </row>
    <row r="98" spans="1:9" ht="18.75" customHeight="1" x14ac:dyDescent="0.2">
      <c r="A98" s="5" t="s">
        <v>32</v>
      </c>
      <c r="B98" s="49">
        <f>B88+B87</f>
        <v>5513641.2000000002</v>
      </c>
      <c r="C98" s="49">
        <f t="shared" ref="C98:D98" si="22">C88+C87</f>
        <v>4288161</v>
      </c>
      <c r="D98" s="49">
        <f t="shared" si="22"/>
        <v>2503740.5999999996</v>
      </c>
      <c r="E98" s="25">
        <f>$D:$D/$B:$B*100</f>
        <v>45.409929830036809</v>
      </c>
      <c r="F98" s="25">
        <f>$D:$D/$C:$C*100</f>
        <v>58.38728070144753</v>
      </c>
      <c r="G98" s="49">
        <f>G88+G87</f>
        <v>3000830.7</v>
      </c>
      <c r="H98" s="25">
        <f>$D:$D/$G:$G*100</f>
        <v>83.434916871518254</v>
      </c>
      <c r="I98" s="49">
        <f t="shared" ref="I98" si="23">I88+I87</f>
        <v>168570.6</v>
      </c>
    </row>
    <row r="99" spans="1:9" ht="24" customHeight="1" x14ac:dyDescent="0.2">
      <c r="A99" s="67" t="s">
        <v>34</v>
      </c>
      <c r="B99" s="68"/>
      <c r="C99" s="68"/>
      <c r="D99" s="68"/>
      <c r="E99" s="68"/>
      <c r="F99" s="68"/>
      <c r="G99" s="68"/>
      <c r="H99" s="68"/>
      <c r="I99" s="69"/>
    </row>
    <row r="100" spans="1:9" ht="14.25" x14ac:dyDescent="0.2">
      <c r="A100" s="9" t="s">
        <v>35</v>
      </c>
      <c r="B100" s="49">
        <f>B101+B102+B103+B104+B105+B106+B107+B108</f>
        <v>332732.30000000005</v>
      </c>
      <c r="C100" s="49">
        <f>C101+C102+C103+C104+C105+C106+C107+C108</f>
        <v>197089.5</v>
      </c>
      <c r="D100" s="49">
        <f>D101+D102+D103+D104+D105+D106+D107+D108</f>
        <v>177461.6</v>
      </c>
      <c r="E100" s="25">
        <f t="shared" ref="E100:E105" si="24">$D:$D/$B:$B*100</f>
        <v>53.33464770327376</v>
      </c>
      <c r="F100" s="25">
        <f>$D:$D/$C:$C*100</f>
        <v>90.041123448991456</v>
      </c>
      <c r="G100" s="49">
        <f>G101+G102+G103+G104+G105+G106+G107+G108</f>
        <v>158850.1</v>
      </c>
      <c r="H100" s="28">
        <f>$D:$D/$G:$G*100</f>
        <v>111.71639174290731</v>
      </c>
      <c r="I100" s="49">
        <f>I101+I102+I103+I104+I105+I106+I107+I108</f>
        <v>21972.1</v>
      </c>
    </row>
    <row r="101" spans="1:9" x14ac:dyDescent="0.2">
      <c r="A101" s="10" t="s">
        <v>36</v>
      </c>
      <c r="B101" s="60">
        <v>3015.7</v>
      </c>
      <c r="C101" s="60">
        <v>1886.5</v>
      </c>
      <c r="D101" s="60">
        <v>1860.8</v>
      </c>
      <c r="E101" s="28">
        <f t="shared" si="24"/>
        <v>61.703750373047718</v>
      </c>
      <c r="F101" s="28">
        <f>$D:$D/$C:$C*100</f>
        <v>98.637688841770483</v>
      </c>
      <c r="G101" s="60">
        <v>1569.9</v>
      </c>
      <c r="H101" s="28">
        <f>$D:$D/$G:$G*100</f>
        <v>118.52984266513791</v>
      </c>
      <c r="I101" s="60">
        <v>266.8</v>
      </c>
    </row>
    <row r="102" spans="1:9" ht="14.25" customHeight="1" x14ac:dyDescent="0.2">
      <c r="A102" s="10" t="s">
        <v>37</v>
      </c>
      <c r="B102" s="60">
        <v>9390.7999999999993</v>
      </c>
      <c r="C102" s="60">
        <v>6140.2</v>
      </c>
      <c r="D102" s="60">
        <v>5187.3999999999996</v>
      </c>
      <c r="E102" s="28">
        <f t="shared" si="24"/>
        <v>55.239170251735736</v>
      </c>
      <c r="F102" s="28">
        <f>$D:$D/$C:$C*100</f>
        <v>84.48259014364352</v>
      </c>
      <c r="G102" s="60">
        <v>4753.6000000000004</v>
      </c>
      <c r="H102" s="28">
        <f>$D:$D/$G:$G*100</f>
        <v>109.12571524739143</v>
      </c>
      <c r="I102" s="60">
        <v>443.6</v>
      </c>
    </row>
    <row r="103" spans="1:9" ht="25.5" x14ac:dyDescent="0.2">
      <c r="A103" s="10" t="s">
        <v>38</v>
      </c>
      <c r="B103" s="60">
        <v>68202.5</v>
      </c>
      <c r="C103" s="60">
        <v>46645.4</v>
      </c>
      <c r="D103" s="60">
        <v>42758.3</v>
      </c>
      <c r="E103" s="28">
        <f t="shared" si="24"/>
        <v>62.693156409222539</v>
      </c>
      <c r="F103" s="28">
        <f>$D:$D/$C:$C*100</f>
        <v>91.666702397235312</v>
      </c>
      <c r="G103" s="60">
        <v>38177.199999999997</v>
      </c>
      <c r="H103" s="28">
        <f>$D:$D/$G:$G*100</f>
        <v>111.99957042423227</v>
      </c>
      <c r="I103" s="60">
        <v>4681.5</v>
      </c>
    </row>
    <row r="104" spans="1:9" x14ac:dyDescent="0.2">
      <c r="A104" s="10" t="s">
        <v>81</v>
      </c>
      <c r="B104" s="59">
        <v>3</v>
      </c>
      <c r="C104" s="59">
        <v>3</v>
      </c>
      <c r="D104" s="59">
        <v>0</v>
      </c>
      <c r="E104" s="28">
        <f t="shared" si="24"/>
        <v>0</v>
      </c>
      <c r="F104" s="28">
        <v>0</v>
      </c>
      <c r="G104" s="59">
        <v>261.60000000000002</v>
      </c>
      <c r="H104" s="28">
        <v>0</v>
      </c>
      <c r="I104" s="59">
        <v>0</v>
      </c>
    </row>
    <row r="105" spans="1:9" ht="25.5" x14ac:dyDescent="0.2">
      <c r="A105" s="3" t="s">
        <v>39</v>
      </c>
      <c r="B105" s="60">
        <v>17989.3</v>
      </c>
      <c r="C105" s="60">
        <v>13377.3</v>
      </c>
      <c r="D105" s="60">
        <v>11984</v>
      </c>
      <c r="E105" s="28">
        <f t="shared" si="24"/>
        <v>66.617378108097597</v>
      </c>
      <c r="F105" s="28">
        <f>$D:$D/$C:$C*100</f>
        <v>89.584594798651452</v>
      </c>
      <c r="G105" s="60">
        <v>11136.2</v>
      </c>
      <c r="H105" s="28">
        <f>$D:$D/$G:$G*100</f>
        <v>107.6130098238178</v>
      </c>
      <c r="I105" s="60">
        <v>1461.6</v>
      </c>
    </row>
    <row r="106" spans="1:9" x14ac:dyDescent="0.2">
      <c r="A106" s="3" t="s">
        <v>141</v>
      </c>
      <c r="B106" s="60">
        <v>0</v>
      </c>
      <c r="C106" s="60">
        <v>0</v>
      </c>
      <c r="D106" s="60">
        <v>0</v>
      </c>
      <c r="E106" s="28">
        <v>0</v>
      </c>
      <c r="F106" s="28">
        <v>0</v>
      </c>
      <c r="G106" s="60">
        <v>0</v>
      </c>
      <c r="H106" s="28">
        <v>0</v>
      </c>
      <c r="I106" s="60">
        <v>0</v>
      </c>
    </row>
    <row r="107" spans="1:9" x14ac:dyDescent="0.2">
      <c r="A107" s="10" t="s">
        <v>40</v>
      </c>
      <c r="B107" s="60">
        <v>34156.400000000001</v>
      </c>
      <c r="C107" s="60">
        <v>0</v>
      </c>
      <c r="D107" s="60">
        <v>0</v>
      </c>
      <c r="E107" s="28">
        <f>$D:$D/$B:$B*100</f>
        <v>0</v>
      </c>
      <c r="F107" s="28">
        <v>0</v>
      </c>
      <c r="G107" s="60">
        <v>0</v>
      </c>
      <c r="H107" s="28">
        <v>0</v>
      </c>
      <c r="I107" s="60">
        <v>0</v>
      </c>
    </row>
    <row r="108" spans="1:9" x14ac:dyDescent="0.2">
      <c r="A108" s="3" t="s">
        <v>41</v>
      </c>
      <c r="B108" s="60">
        <v>199974.6</v>
      </c>
      <c r="C108" s="60">
        <v>129037.1</v>
      </c>
      <c r="D108" s="60">
        <v>115671.1</v>
      </c>
      <c r="E108" s="28">
        <f>$D:$D/$B:$B*100</f>
        <v>57.842896047798078</v>
      </c>
      <c r="F108" s="28">
        <f>$D:$D/$C:$C*100</f>
        <v>89.641738693755514</v>
      </c>
      <c r="G108" s="60">
        <v>102951.6</v>
      </c>
      <c r="H108" s="28">
        <f>$D:$D/$G:$G*100</f>
        <v>112.35483469902361</v>
      </c>
      <c r="I108" s="60">
        <v>15118.6</v>
      </c>
    </row>
    <row r="109" spans="1:9" ht="14.25" x14ac:dyDescent="0.2">
      <c r="A109" s="9" t="s">
        <v>42</v>
      </c>
      <c r="B109" s="58">
        <v>607.70000000000005</v>
      </c>
      <c r="C109" s="58">
        <v>434.7</v>
      </c>
      <c r="D109" s="58">
        <v>249.3</v>
      </c>
      <c r="E109" s="25">
        <f>$D:$D/$B:$B*100</f>
        <v>41.023531347704456</v>
      </c>
      <c r="F109" s="25">
        <f>$D:$D/$C:$C*100</f>
        <v>57.349896480331267</v>
      </c>
      <c r="G109" s="58">
        <v>278.3</v>
      </c>
      <c r="H109" s="28">
        <f>$D:$D/$G:$G*100</f>
        <v>89.579590370104199</v>
      </c>
      <c r="I109" s="58">
        <v>2.8</v>
      </c>
    </row>
    <row r="110" spans="1:9" ht="25.5" x14ac:dyDescent="0.2">
      <c r="A110" s="11" t="s">
        <v>43</v>
      </c>
      <c r="B110" s="58">
        <v>16896.3</v>
      </c>
      <c r="C110" s="58">
        <v>12176</v>
      </c>
      <c r="D110" s="58">
        <v>10092.6</v>
      </c>
      <c r="E110" s="25">
        <f>$D:$D/$B:$B*100</f>
        <v>59.73260417961329</v>
      </c>
      <c r="F110" s="25">
        <f>$D:$D/$C:$C*100</f>
        <v>82.889290407358743</v>
      </c>
      <c r="G110" s="58">
        <v>8864.9</v>
      </c>
      <c r="H110" s="28">
        <f>$D:$D/$G:$G*100</f>
        <v>113.84899998871956</v>
      </c>
      <c r="I110" s="58">
        <v>1821</v>
      </c>
    </row>
    <row r="111" spans="1:9" ht="14.25" x14ac:dyDescent="0.2">
      <c r="A111" s="9" t="s">
        <v>44</v>
      </c>
      <c r="B111" s="49">
        <f>B112+B113+B114+B115+B116</f>
        <v>235443.69999999998</v>
      </c>
      <c r="C111" s="49">
        <f t="shared" ref="C111" si="25">C112+C113+C114+C115+C116</f>
        <v>100403.6</v>
      </c>
      <c r="D111" s="49">
        <f>D112+D113+D114+D115+D116</f>
        <v>76477.2</v>
      </c>
      <c r="E111" s="25">
        <f>$D:$D/$B:$B*100</f>
        <v>32.482160278656849</v>
      </c>
      <c r="F111" s="25">
        <f>$D:$D/$C:$C*100</f>
        <v>76.169778772872675</v>
      </c>
      <c r="G111" s="49">
        <f>G112+G113+G114+G115+G116</f>
        <v>55344.2</v>
      </c>
      <c r="H111" s="28">
        <f>$D:$D/$G:$G*100</f>
        <v>138.1846697576259</v>
      </c>
      <c r="I111" s="49">
        <f>I112+I113+I114+I115+I116</f>
        <v>18285.5</v>
      </c>
    </row>
    <row r="112" spans="1:9" x14ac:dyDescent="0.2">
      <c r="A112" s="10" t="s">
        <v>146</v>
      </c>
      <c r="B112" s="60">
        <v>0</v>
      </c>
      <c r="C112" s="60">
        <v>0</v>
      </c>
      <c r="D112" s="60">
        <v>0</v>
      </c>
      <c r="E112" s="28">
        <v>0</v>
      </c>
      <c r="F112" s="28">
        <v>0</v>
      </c>
      <c r="G112" s="60">
        <v>90</v>
      </c>
      <c r="H112" s="28">
        <v>0</v>
      </c>
      <c r="I112" s="60">
        <v>0</v>
      </c>
    </row>
    <row r="113" spans="1:9" x14ac:dyDescent="0.2">
      <c r="A113" s="10" t="s">
        <v>147</v>
      </c>
      <c r="B113" s="60">
        <v>768.7</v>
      </c>
      <c r="C113" s="60">
        <v>34.200000000000003</v>
      </c>
      <c r="D113" s="60">
        <v>0</v>
      </c>
      <c r="E113" s="28">
        <v>0</v>
      </c>
      <c r="F113" s="28">
        <v>0</v>
      </c>
      <c r="G113" s="60">
        <v>0</v>
      </c>
      <c r="H113" s="28">
        <v>0</v>
      </c>
      <c r="I113" s="60">
        <v>0</v>
      </c>
    </row>
    <row r="114" spans="1:9" x14ac:dyDescent="0.2">
      <c r="A114" s="10" t="s">
        <v>45</v>
      </c>
      <c r="B114" s="60">
        <v>20541.2</v>
      </c>
      <c r="C114" s="60">
        <v>12066.3</v>
      </c>
      <c r="D114" s="60">
        <v>11275</v>
      </c>
      <c r="E114" s="28">
        <f t="shared" ref="E114:E137" si="26">$D:$D/$B:$B*100</f>
        <v>54.889685120635598</v>
      </c>
      <c r="F114" s="28">
        <f t="shared" ref="F114:F137" si="27">$D:$D/$C:$C*100</f>
        <v>93.442065919130144</v>
      </c>
      <c r="G114" s="60">
        <v>10802.4</v>
      </c>
      <c r="H114" s="28">
        <f t="shared" ref="H114:H120" si="28">$D:$D/$G:$G*100</f>
        <v>104.37495371398948</v>
      </c>
      <c r="I114" s="60">
        <v>1628.8</v>
      </c>
    </row>
    <row r="115" spans="1:9" x14ac:dyDescent="0.2">
      <c r="A115" s="12" t="s">
        <v>88</v>
      </c>
      <c r="B115" s="59">
        <v>208522.4</v>
      </c>
      <c r="C115" s="59">
        <v>84429.6</v>
      </c>
      <c r="D115" s="59">
        <v>63618</v>
      </c>
      <c r="E115" s="28">
        <f t="shared" si="26"/>
        <v>30.508952515413213</v>
      </c>
      <c r="F115" s="28">
        <f t="shared" si="27"/>
        <v>75.350351061712956</v>
      </c>
      <c r="G115" s="59">
        <v>41630.199999999997</v>
      </c>
      <c r="H115" s="28">
        <f t="shared" si="28"/>
        <v>152.81694539060587</v>
      </c>
      <c r="I115" s="59">
        <v>16476.3</v>
      </c>
    </row>
    <row r="116" spans="1:9" x14ac:dyDescent="0.2">
      <c r="A116" s="10" t="s">
        <v>46</v>
      </c>
      <c r="B116" s="60">
        <v>5611.4</v>
      </c>
      <c r="C116" s="60">
        <v>3873.5</v>
      </c>
      <c r="D116" s="60">
        <v>1584.2</v>
      </c>
      <c r="E116" s="28">
        <f t="shared" si="26"/>
        <v>28.231813807605949</v>
      </c>
      <c r="F116" s="28">
        <f t="shared" si="27"/>
        <v>40.898412288627853</v>
      </c>
      <c r="G116" s="60">
        <v>2821.6</v>
      </c>
      <c r="H116" s="28">
        <f t="shared" si="28"/>
        <v>56.145449390416793</v>
      </c>
      <c r="I116" s="60">
        <v>180.4</v>
      </c>
    </row>
    <row r="117" spans="1:9" ht="14.25" x14ac:dyDescent="0.2">
      <c r="A117" s="9" t="s">
        <v>47</v>
      </c>
      <c r="B117" s="49">
        <f>B118+B119+B120+B121</f>
        <v>3461571.1</v>
      </c>
      <c r="C117" s="49">
        <f>C118+C119+C120+C121</f>
        <v>3296878.6999999997</v>
      </c>
      <c r="D117" s="49">
        <f>D118+D119+D120+D121</f>
        <v>1252823.9000000001</v>
      </c>
      <c r="E117" s="25">
        <f t="shared" si="26"/>
        <v>36.192349190805302</v>
      </c>
      <c r="F117" s="25">
        <f t="shared" si="27"/>
        <v>38.000303135204831</v>
      </c>
      <c r="G117" s="49">
        <f>G118+G119+G120+G121</f>
        <v>1760097.4</v>
      </c>
      <c r="H117" s="28">
        <f t="shared" si="28"/>
        <v>71.179237012678968</v>
      </c>
      <c r="I117" s="49">
        <f>I118+I119+I120+I121</f>
        <v>97273.1</v>
      </c>
    </row>
    <row r="118" spans="1:9" x14ac:dyDescent="0.2">
      <c r="A118" s="10" t="s">
        <v>48</v>
      </c>
      <c r="B118" s="60">
        <v>3172045.9</v>
      </c>
      <c r="C118" s="60">
        <v>3146713.8</v>
      </c>
      <c r="D118" s="60">
        <v>1153510.3</v>
      </c>
      <c r="E118" s="28">
        <f t="shared" si="26"/>
        <v>36.364867860203418</v>
      </c>
      <c r="F118" s="28">
        <f t="shared" si="27"/>
        <v>36.657617225945373</v>
      </c>
      <c r="G118" s="60">
        <v>1443006</v>
      </c>
      <c r="H118" s="28">
        <f t="shared" si="28"/>
        <v>79.938011345760174</v>
      </c>
      <c r="I118" s="60">
        <v>64791.5</v>
      </c>
    </row>
    <row r="119" spans="1:9" x14ac:dyDescent="0.2">
      <c r="A119" s="10" t="s">
        <v>49</v>
      </c>
      <c r="B119" s="60">
        <v>155287.29999999999</v>
      </c>
      <c r="C119" s="60">
        <v>69474.5</v>
      </c>
      <c r="D119" s="60">
        <v>50337.3</v>
      </c>
      <c r="E119" s="28">
        <f t="shared" si="26"/>
        <v>32.415593548216762</v>
      </c>
      <c r="F119" s="28">
        <f t="shared" si="27"/>
        <v>72.454353755694541</v>
      </c>
      <c r="G119" s="60">
        <v>271711</v>
      </c>
      <c r="H119" s="28">
        <f t="shared" si="28"/>
        <v>18.526044216097251</v>
      </c>
      <c r="I119" s="60">
        <v>11962</v>
      </c>
    </row>
    <row r="120" spans="1:9" x14ac:dyDescent="0.2">
      <c r="A120" s="10" t="s">
        <v>50</v>
      </c>
      <c r="B120" s="60">
        <v>131822.20000000001</v>
      </c>
      <c r="C120" s="60">
        <v>79627.5</v>
      </c>
      <c r="D120" s="60">
        <v>47939.6</v>
      </c>
      <c r="E120" s="28">
        <f t="shared" si="26"/>
        <v>36.366863851460522</v>
      </c>
      <c r="F120" s="28">
        <f t="shared" si="27"/>
        <v>60.204828733791715</v>
      </c>
      <c r="G120" s="60">
        <v>44528.7</v>
      </c>
      <c r="H120" s="28">
        <f t="shared" si="28"/>
        <v>107.66000354827337</v>
      </c>
      <c r="I120" s="60">
        <v>20455.8</v>
      </c>
    </row>
    <row r="121" spans="1:9" x14ac:dyDescent="0.2">
      <c r="A121" s="10" t="s">
        <v>51</v>
      </c>
      <c r="B121" s="60">
        <v>2415.6999999999998</v>
      </c>
      <c r="C121" s="60">
        <v>1062.9000000000001</v>
      </c>
      <c r="D121" s="60">
        <v>1036.7</v>
      </c>
      <c r="E121" s="28">
        <f t="shared" si="26"/>
        <v>42.915097073312083</v>
      </c>
      <c r="F121" s="28">
        <f t="shared" si="27"/>
        <v>97.535045629880514</v>
      </c>
      <c r="G121" s="60">
        <v>851.7</v>
      </c>
      <c r="H121" s="28">
        <v>0</v>
      </c>
      <c r="I121" s="60">
        <v>63.8</v>
      </c>
    </row>
    <row r="122" spans="1:9" ht="18.75" customHeight="1" x14ac:dyDescent="0.2">
      <c r="A122" s="13" t="s">
        <v>112</v>
      </c>
      <c r="B122" s="49">
        <f>SUM(B123:B124)</f>
        <v>20459.699999999997</v>
      </c>
      <c r="C122" s="49">
        <f>SUM(C123:C124)</f>
        <v>10178.5</v>
      </c>
      <c r="D122" s="49">
        <f>SUM(D123:D124)</f>
        <v>7151.1</v>
      </c>
      <c r="E122" s="25">
        <f t="shared" si="26"/>
        <v>34.952125397733113</v>
      </c>
      <c r="F122" s="25">
        <f t="shared" si="27"/>
        <v>70.256914083607612</v>
      </c>
      <c r="G122" s="49">
        <f>SUM(G123:G124)</f>
        <v>8156.0999999999995</v>
      </c>
      <c r="H122" s="28">
        <f t="shared" ref="H122:H137" si="29">$D:$D/$G:$G*100</f>
        <v>87.677934306837841</v>
      </c>
      <c r="I122" s="49">
        <f>SUM(I123:I124)</f>
        <v>778.3</v>
      </c>
    </row>
    <row r="123" spans="1:9" ht="30.75" customHeight="1" x14ac:dyDescent="0.2">
      <c r="A123" s="10" t="s">
        <v>113</v>
      </c>
      <c r="B123" s="60">
        <v>1979.1</v>
      </c>
      <c r="C123" s="60">
        <v>1885.2</v>
      </c>
      <c r="D123" s="60">
        <v>745.5</v>
      </c>
      <c r="E123" s="28">
        <f t="shared" si="26"/>
        <v>37.668637259360317</v>
      </c>
      <c r="F123" s="28">
        <f t="shared" si="27"/>
        <v>39.544875875238702</v>
      </c>
      <c r="G123" s="60">
        <v>1859.7</v>
      </c>
      <c r="H123" s="28">
        <f t="shared" si="29"/>
        <v>40.087110824326508</v>
      </c>
      <c r="I123" s="60">
        <v>13.3</v>
      </c>
    </row>
    <row r="124" spans="1:9" ht="20.25" customHeight="1" x14ac:dyDescent="0.2">
      <c r="A124" s="10" t="s">
        <v>111</v>
      </c>
      <c r="B124" s="60">
        <v>18480.599999999999</v>
      </c>
      <c r="C124" s="60">
        <v>8293.2999999999993</v>
      </c>
      <c r="D124" s="60">
        <v>6405.6</v>
      </c>
      <c r="E124" s="28">
        <f t="shared" si="26"/>
        <v>34.661212298302004</v>
      </c>
      <c r="F124" s="28">
        <f t="shared" si="27"/>
        <v>77.238252565323833</v>
      </c>
      <c r="G124" s="60">
        <v>6296.4</v>
      </c>
      <c r="H124" s="28">
        <f t="shared" si="29"/>
        <v>101.73432437583384</v>
      </c>
      <c r="I124" s="60">
        <v>765</v>
      </c>
    </row>
    <row r="125" spans="1:9" ht="14.25" x14ac:dyDescent="0.2">
      <c r="A125" s="13" t="s">
        <v>52</v>
      </c>
      <c r="B125" s="49">
        <f>B126+B127+B128+B129+B130</f>
        <v>1644173.0000000002</v>
      </c>
      <c r="C125" s="49">
        <f>C126+C127+C128+C129+C130</f>
        <v>1064948.5</v>
      </c>
      <c r="D125" s="49">
        <f>D126+D127+D128+D129+D130</f>
        <v>1059796.5</v>
      </c>
      <c r="E125" s="25">
        <f t="shared" si="26"/>
        <v>64.457724339227056</v>
      </c>
      <c r="F125" s="25">
        <f t="shared" si="27"/>
        <v>99.516220737434722</v>
      </c>
      <c r="G125" s="49">
        <f>G126+G127+G128+G129+G130</f>
        <v>899511</v>
      </c>
      <c r="H125" s="28">
        <f t="shared" si="29"/>
        <v>117.81918175542046</v>
      </c>
      <c r="I125" s="49">
        <f>I126+I127+I128+I129+I130</f>
        <v>106004.99999999999</v>
      </c>
    </row>
    <row r="126" spans="1:9" x14ac:dyDescent="0.2">
      <c r="A126" s="10" t="s">
        <v>53</v>
      </c>
      <c r="B126" s="60">
        <v>649185</v>
      </c>
      <c r="C126" s="60">
        <v>405295.4</v>
      </c>
      <c r="D126" s="60">
        <v>404372.1</v>
      </c>
      <c r="E126" s="28">
        <f t="shared" si="26"/>
        <v>62.289193373229509</v>
      </c>
      <c r="F126" s="28">
        <f t="shared" si="27"/>
        <v>99.772190851413541</v>
      </c>
      <c r="G126" s="60">
        <v>341559.2</v>
      </c>
      <c r="H126" s="28">
        <f t="shared" si="29"/>
        <v>118.39004775746049</v>
      </c>
      <c r="I126" s="60">
        <v>47761</v>
      </c>
    </row>
    <row r="127" spans="1:9" x14ac:dyDescent="0.2">
      <c r="A127" s="10" t="s">
        <v>54</v>
      </c>
      <c r="B127" s="60">
        <v>743402.5</v>
      </c>
      <c r="C127" s="60">
        <v>495026.2</v>
      </c>
      <c r="D127" s="60">
        <v>493163.2</v>
      </c>
      <c r="E127" s="28">
        <f t="shared" si="26"/>
        <v>66.338652345129319</v>
      </c>
      <c r="F127" s="28">
        <f t="shared" si="27"/>
        <v>99.623656283243193</v>
      </c>
      <c r="G127" s="60">
        <v>408298.3</v>
      </c>
      <c r="H127" s="28">
        <f t="shared" si="29"/>
        <v>120.78502408655633</v>
      </c>
      <c r="I127" s="60">
        <v>46425.9</v>
      </c>
    </row>
    <row r="128" spans="1:9" x14ac:dyDescent="0.2">
      <c r="A128" s="10" t="s">
        <v>107</v>
      </c>
      <c r="B128" s="60">
        <v>139063.6</v>
      </c>
      <c r="C128" s="60">
        <v>86405.6</v>
      </c>
      <c r="D128" s="60">
        <v>86381.6</v>
      </c>
      <c r="E128" s="28">
        <f t="shared" si="26"/>
        <v>62.116614268579276</v>
      </c>
      <c r="F128" s="28">
        <f t="shared" si="27"/>
        <v>99.972224022517068</v>
      </c>
      <c r="G128" s="60">
        <v>75448.2</v>
      </c>
      <c r="H128" s="28">
        <f t="shared" si="29"/>
        <v>114.49126685593561</v>
      </c>
      <c r="I128" s="60">
        <v>2829.4</v>
      </c>
    </row>
    <row r="129" spans="1:9" x14ac:dyDescent="0.2">
      <c r="A129" s="10" t="s">
        <v>55</v>
      </c>
      <c r="B129" s="60">
        <v>17629.8</v>
      </c>
      <c r="C129" s="60">
        <v>12310.8</v>
      </c>
      <c r="D129" s="60">
        <v>11713.6</v>
      </c>
      <c r="E129" s="28">
        <f t="shared" si="26"/>
        <v>66.442046988621541</v>
      </c>
      <c r="F129" s="28">
        <f t="shared" si="27"/>
        <v>95.148974883841845</v>
      </c>
      <c r="G129" s="60">
        <v>34233.800000000003</v>
      </c>
      <c r="H129" s="28">
        <f t="shared" si="29"/>
        <v>34.216476114249659</v>
      </c>
      <c r="I129" s="60">
        <v>2684.8</v>
      </c>
    </row>
    <row r="130" spans="1:9" x14ac:dyDescent="0.2">
      <c r="A130" s="10" t="s">
        <v>56</v>
      </c>
      <c r="B130" s="60">
        <v>94892.1</v>
      </c>
      <c r="C130" s="60">
        <v>65910.5</v>
      </c>
      <c r="D130" s="59">
        <v>64166</v>
      </c>
      <c r="E130" s="28">
        <f t="shared" si="26"/>
        <v>67.619959933440185</v>
      </c>
      <c r="F130" s="28">
        <f t="shared" si="27"/>
        <v>97.35322899993173</v>
      </c>
      <c r="G130" s="59">
        <v>39971.5</v>
      </c>
      <c r="H130" s="28">
        <f t="shared" si="29"/>
        <v>160.52937718124161</v>
      </c>
      <c r="I130" s="59">
        <v>6303.9</v>
      </c>
    </row>
    <row r="131" spans="1:9" ht="28.5" customHeight="1" x14ac:dyDescent="0.2">
      <c r="A131" s="13" t="s">
        <v>57</v>
      </c>
      <c r="B131" s="49">
        <f>B132+B133</f>
        <v>152417.9</v>
      </c>
      <c r="C131" s="49">
        <f>C132+C133</f>
        <v>102201.8</v>
      </c>
      <c r="D131" s="49">
        <f>D132+D133</f>
        <v>100449.29999999999</v>
      </c>
      <c r="E131" s="25">
        <f t="shared" si="26"/>
        <v>65.903873495173457</v>
      </c>
      <c r="F131" s="25">
        <f t="shared" si="27"/>
        <v>98.285255249907522</v>
      </c>
      <c r="G131" s="49">
        <f>G132+G133</f>
        <v>89470.8</v>
      </c>
      <c r="H131" s="28">
        <f t="shared" si="29"/>
        <v>112.27048377794763</v>
      </c>
      <c r="I131" s="49">
        <f>I132+I133</f>
        <v>7440.5</v>
      </c>
    </row>
    <row r="132" spans="1:9" x14ac:dyDescent="0.2">
      <c r="A132" s="10" t="s">
        <v>58</v>
      </c>
      <c r="B132" s="60">
        <v>143358.6</v>
      </c>
      <c r="C132" s="60">
        <v>96128.1</v>
      </c>
      <c r="D132" s="60">
        <v>95086.399999999994</v>
      </c>
      <c r="E132" s="28">
        <f t="shared" si="26"/>
        <v>66.327656659593487</v>
      </c>
      <c r="F132" s="28">
        <f t="shared" si="27"/>
        <v>98.916341839690986</v>
      </c>
      <c r="G132" s="60">
        <v>85230.6</v>
      </c>
      <c r="H132" s="28">
        <f t="shared" si="29"/>
        <v>111.56368722031758</v>
      </c>
      <c r="I132" s="60">
        <v>7176.5</v>
      </c>
    </row>
    <row r="133" spans="1:9" ht="25.5" x14ac:dyDescent="0.2">
      <c r="A133" s="10" t="s">
        <v>59</v>
      </c>
      <c r="B133" s="60">
        <v>9059.2999999999993</v>
      </c>
      <c r="C133" s="60">
        <v>6073.7</v>
      </c>
      <c r="D133" s="60">
        <v>5362.9</v>
      </c>
      <c r="E133" s="28">
        <f t="shared" si="26"/>
        <v>59.197730508979717</v>
      </c>
      <c r="F133" s="28">
        <f t="shared" si="27"/>
        <v>88.297084149694584</v>
      </c>
      <c r="G133" s="60">
        <v>4240.2</v>
      </c>
      <c r="H133" s="28">
        <f t="shared" si="29"/>
        <v>126.47752464506389</v>
      </c>
      <c r="I133" s="60">
        <v>264</v>
      </c>
    </row>
    <row r="134" spans="1:9" ht="18.75" customHeight="1" x14ac:dyDescent="0.2">
      <c r="A134" s="13" t="s">
        <v>60</v>
      </c>
      <c r="B134" s="49">
        <f>B135+B136+B137+B138</f>
        <v>113642.59999999999</v>
      </c>
      <c r="C134" s="49">
        <f>C135+C136+C137+C138</f>
        <v>55121.700000000004</v>
      </c>
      <c r="D134" s="49">
        <f>D135+D136+D137+D138</f>
        <v>50714.2</v>
      </c>
      <c r="E134" s="25">
        <f t="shared" si="26"/>
        <v>44.626046922544894</v>
      </c>
      <c r="F134" s="25">
        <f t="shared" si="27"/>
        <v>92.004056478664467</v>
      </c>
      <c r="G134" s="49">
        <f>G135+G136+G137+G138</f>
        <v>62581.8</v>
      </c>
      <c r="H134" s="28">
        <f t="shared" si="29"/>
        <v>81.036659220412304</v>
      </c>
      <c r="I134" s="49">
        <f>I135+I136+I137+I138</f>
        <v>484.5</v>
      </c>
    </row>
    <row r="135" spans="1:9" x14ac:dyDescent="0.2">
      <c r="A135" s="10" t="s">
        <v>61</v>
      </c>
      <c r="B135" s="60">
        <v>4245.8</v>
      </c>
      <c r="C135" s="60">
        <v>2385.8000000000002</v>
      </c>
      <c r="D135" s="60">
        <v>2384.8000000000002</v>
      </c>
      <c r="E135" s="28">
        <f t="shared" si="26"/>
        <v>56.168448820010362</v>
      </c>
      <c r="F135" s="28">
        <f t="shared" si="27"/>
        <v>99.958085338251323</v>
      </c>
      <c r="G135" s="60">
        <v>1016.3</v>
      </c>
      <c r="H135" s="28">
        <f t="shared" si="29"/>
        <v>234.65512151923647</v>
      </c>
      <c r="I135" s="60">
        <v>421.4</v>
      </c>
    </row>
    <row r="136" spans="1:9" x14ac:dyDescent="0.2">
      <c r="A136" s="10" t="s">
        <v>62</v>
      </c>
      <c r="B136" s="60">
        <v>103067.9</v>
      </c>
      <c r="C136" s="60">
        <v>50570.9</v>
      </c>
      <c r="D136" s="60">
        <v>46681.7</v>
      </c>
      <c r="E136" s="28">
        <f t="shared" si="26"/>
        <v>45.292181173769912</v>
      </c>
      <c r="F136" s="28">
        <f t="shared" si="27"/>
        <v>92.309411143562798</v>
      </c>
      <c r="G136" s="60">
        <v>52409</v>
      </c>
      <c r="H136" s="28">
        <f t="shared" si="29"/>
        <v>89.071915129080878</v>
      </c>
      <c r="I136" s="60">
        <v>0</v>
      </c>
    </row>
    <row r="137" spans="1:9" x14ac:dyDescent="0.2">
      <c r="A137" s="10" t="s">
        <v>63</v>
      </c>
      <c r="B137" s="59">
        <v>6328.9</v>
      </c>
      <c r="C137" s="59">
        <v>2165</v>
      </c>
      <c r="D137" s="59">
        <v>1647.7</v>
      </c>
      <c r="E137" s="28">
        <f t="shared" si="26"/>
        <v>26.034539967450904</v>
      </c>
      <c r="F137" s="28">
        <f t="shared" si="27"/>
        <v>76.106235565819873</v>
      </c>
      <c r="G137" s="59">
        <v>9156.5</v>
      </c>
      <c r="H137" s="28">
        <f t="shared" si="29"/>
        <v>17.994867034347187</v>
      </c>
      <c r="I137" s="59">
        <v>63.1</v>
      </c>
    </row>
    <row r="138" spans="1:9" x14ac:dyDescent="0.2">
      <c r="A138" s="10" t="s">
        <v>64</v>
      </c>
      <c r="B138" s="60">
        <v>0</v>
      </c>
      <c r="C138" s="60">
        <v>0</v>
      </c>
      <c r="D138" s="60">
        <v>0</v>
      </c>
      <c r="E138" s="28">
        <v>0</v>
      </c>
      <c r="F138" s="28">
        <v>0</v>
      </c>
      <c r="G138" s="60">
        <v>0</v>
      </c>
      <c r="H138" s="28">
        <v>0</v>
      </c>
      <c r="I138" s="60">
        <v>0</v>
      </c>
    </row>
    <row r="139" spans="1:9" ht="16.5" customHeight="1" x14ac:dyDescent="0.2">
      <c r="A139" s="13" t="s">
        <v>71</v>
      </c>
      <c r="B139" s="58">
        <f>B140+B141+B142</f>
        <v>106999.8</v>
      </c>
      <c r="C139" s="58">
        <f>C140+C141+C142</f>
        <v>74693.100000000006</v>
      </c>
      <c r="D139" s="58">
        <f>D140+D141+D142</f>
        <v>66437.899999999994</v>
      </c>
      <c r="E139" s="25">
        <f>$D:$D/$B:$B*100</f>
        <v>62.091611386189506</v>
      </c>
      <c r="F139" s="25">
        <f>$D:$D/$C:$C*100</f>
        <v>88.947841232992047</v>
      </c>
      <c r="G139" s="58">
        <f>G140+G141+G142</f>
        <v>44240.1</v>
      </c>
      <c r="H139" s="28">
        <f>$D:$D/$G:$G*100</f>
        <v>150.17574553402909</v>
      </c>
      <c r="I139" s="58">
        <f>I140+I141+I142</f>
        <v>23471</v>
      </c>
    </row>
    <row r="140" spans="1:9" x14ac:dyDescent="0.2">
      <c r="A140" s="36" t="s">
        <v>72</v>
      </c>
      <c r="B140" s="59">
        <v>78519.100000000006</v>
      </c>
      <c r="C140" s="59">
        <v>58481.2</v>
      </c>
      <c r="D140" s="59">
        <v>54854.7</v>
      </c>
      <c r="E140" s="28">
        <f>$D:$D/$B:$B*100</f>
        <v>69.861600553241175</v>
      </c>
      <c r="F140" s="28">
        <f>$D:$D/$C:$C*100</f>
        <v>93.798861856459865</v>
      </c>
      <c r="G140" s="59">
        <v>30713.200000000001</v>
      </c>
      <c r="H140" s="28">
        <f>$D:$D/$G:$G*100</f>
        <v>178.60301108318245</v>
      </c>
      <c r="I140" s="59">
        <v>21890</v>
      </c>
    </row>
    <row r="141" spans="1:9" x14ac:dyDescent="0.2">
      <c r="A141" s="14" t="s">
        <v>73</v>
      </c>
      <c r="B141" s="59">
        <v>23999.8</v>
      </c>
      <c r="C141" s="59">
        <v>13265.3</v>
      </c>
      <c r="D141" s="59">
        <v>9043.2000000000007</v>
      </c>
      <c r="E141" s="28">
        <f>$D:$D/$B:$B*100</f>
        <v>37.680314002616697</v>
      </c>
      <c r="F141" s="28">
        <f>$D:$D/$C:$C*100</f>
        <v>68.171846848544703</v>
      </c>
      <c r="G141" s="59">
        <v>10778.7</v>
      </c>
      <c r="H141" s="28">
        <f>$D:$D/$G:$G*100</f>
        <v>83.898800411923517</v>
      </c>
      <c r="I141" s="59">
        <v>1278.5</v>
      </c>
    </row>
    <row r="142" spans="1:9" ht="24.75" customHeight="1" x14ac:dyDescent="0.2">
      <c r="A142" s="14" t="s">
        <v>82</v>
      </c>
      <c r="B142" s="59">
        <v>4480.8999999999996</v>
      </c>
      <c r="C142" s="59">
        <v>2946.6</v>
      </c>
      <c r="D142" s="59">
        <v>2540</v>
      </c>
      <c r="E142" s="28">
        <f>$D:$D/$B:$B*100</f>
        <v>56.685040951594544</v>
      </c>
      <c r="F142" s="28">
        <f>$D:$D/$C:$C*100</f>
        <v>86.20104527251749</v>
      </c>
      <c r="G142" s="59">
        <v>2748.2</v>
      </c>
      <c r="H142" s="28">
        <f>$D:$D/$G:$G*100</f>
        <v>92.424132159231505</v>
      </c>
      <c r="I142" s="59">
        <v>302.5</v>
      </c>
    </row>
    <row r="143" spans="1:9" ht="25.5" x14ac:dyDescent="0.2">
      <c r="A143" s="15" t="s">
        <v>94</v>
      </c>
      <c r="B143" s="58">
        <f t="shared" ref="B143:H143" si="30">B144</f>
        <v>0</v>
      </c>
      <c r="C143" s="58">
        <f t="shared" si="30"/>
        <v>0</v>
      </c>
      <c r="D143" s="58">
        <f>D144</f>
        <v>0</v>
      </c>
      <c r="E143" s="26">
        <f t="shared" si="30"/>
        <v>0</v>
      </c>
      <c r="F143" s="26">
        <f t="shared" si="30"/>
        <v>0</v>
      </c>
      <c r="G143" s="58">
        <f t="shared" si="30"/>
        <v>0</v>
      </c>
      <c r="H143" s="27">
        <f t="shared" si="30"/>
        <v>0</v>
      </c>
      <c r="I143" s="58">
        <f>I144</f>
        <v>0</v>
      </c>
    </row>
    <row r="144" spans="1:9" ht="26.25" customHeight="1" x14ac:dyDescent="0.2">
      <c r="A144" s="14" t="s">
        <v>94</v>
      </c>
      <c r="B144" s="59">
        <v>0</v>
      </c>
      <c r="C144" s="59">
        <v>0</v>
      </c>
      <c r="D144" s="59">
        <v>0</v>
      </c>
      <c r="E144" s="28">
        <v>0</v>
      </c>
      <c r="F144" s="28">
        <v>0</v>
      </c>
      <c r="G144" s="60">
        <v>0</v>
      </c>
      <c r="H144" s="28">
        <v>0</v>
      </c>
      <c r="I144" s="59">
        <v>0</v>
      </c>
    </row>
    <row r="145" spans="1:9" ht="21" customHeight="1" x14ac:dyDescent="0.2">
      <c r="A145" s="34" t="s">
        <v>65</v>
      </c>
      <c r="B145" s="61">
        <f>B100+B109+B110+B111+B117+B122+B125+B131+B134+B139+B143</f>
        <v>6084944.1000000006</v>
      </c>
      <c r="C145" s="61">
        <f>C100+C109+C110+C111+C117+C122+C125+C131+C134+C139+C143</f>
        <v>4914126.0999999996</v>
      </c>
      <c r="D145" s="61">
        <f>D100+D109+D110+D111+D117+D122+D125+D131+D134+D139+D143</f>
        <v>2801653.6</v>
      </c>
      <c r="E145" s="35">
        <f>$D:$D/$B:$B*100</f>
        <v>46.042388458424782</v>
      </c>
      <c r="F145" s="35">
        <f>$D:$D/$C:$C*100</f>
        <v>57.012244761077667</v>
      </c>
      <c r="G145" s="61">
        <f>G100+G109+G110+G111+G117+G122+G125+G131+G134+G139+G143</f>
        <v>3087394.6999999997</v>
      </c>
      <c r="H145" s="47">
        <f>$D:$D/$G:$G*100</f>
        <v>90.744911883148603</v>
      </c>
      <c r="I145" s="61">
        <f>I100+I109+I110+I111+I117+I122+I125+I131+I134+I139+I143</f>
        <v>277533.8</v>
      </c>
    </row>
    <row r="146" spans="1:9" ht="24" customHeight="1" x14ac:dyDescent="0.2">
      <c r="A146" s="16" t="s">
        <v>66</v>
      </c>
      <c r="B146" s="61">
        <f>B98-B145</f>
        <v>-571302.90000000037</v>
      </c>
      <c r="C146" s="61">
        <f>C98-C145</f>
        <v>-625965.09999999963</v>
      </c>
      <c r="D146" s="61">
        <f>D98-D145</f>
        <v>-297913.00000000047</v>
      </c>
      <c r="E146" s="29"/>
      <c r="F146" s="29"/>
      <c r="G146" s="61">
        <f>G98-G145</f>
        <v>-86563.999999999534</v>
      </c>
      <c r="H146" s="48"/>
      <c r="I146" s="61">
        <f>I98-I145</f>
        <v>-108963.19999999998</v>
      </c>
    </row>
    <row r="147" spans="1:9" ht="30" customHeight="1" x14ac:dyDescent="0.2">
      <c r="A147" s="3" t="s">
        <v>67</v>
      </c>
      <c r="B147" s="59" t="s">
        <v>151</v>
      </c>
      <c r="C147" s="59"/>
      <c r="D147" s="59" t="s">
        <v>160</v>
      </c>
      <c r="E147" s="27"/>
      <c r="F147" s="27"/>
      <c r="G147" s="59"/>
      <c r="H147" s="27"/>
      <c r="I147" s="59"/>
    </row>
    <row r="148" spans="1:9" ht="17.25" customHeight="1" x14ac:dyDescent="0.25">
      <c r="A148" s="7" t="s">
        <v>68</v>
      </c>
      <c r="B148" s="58">
        <v>552767.1</v>
      </c>
      <c r="C148" s="59"/>
      <c r="D148" s="58">
        <f>SUM(D150,D151)</f>
        <v>254854</v>
      </c>
      <c r="E148" s="27"/>
      <c r="F148" s="27"/>
      <c r="G148" s="62"/>
      <c r="H148" s="32"/>
      <c r="I148" s="58">
        <f>SUM(I150,I151)</f>
        <v>-108963.2</v>
      </c>
    </row>
    <row r="149" spans="1:9" x14ac:dyDescent="0.2">
      <c r="A149" s="3" t="s">
        <v>7</v>
      </c>
      <c r="B149" s="59"/>
      <c r="C149" s="59"/>
      <c r="D149" s="59"/>
      <c r="E149" s="27"/>
      <c r="F149" s="27"/>
      <c r="G149" s="59"/>
      <c r="H149" s="32"/>
      <c r="I149" s="59"/>
    </row>
    <row r="150" spans="1:9" ht="18" customHeight="1" x14ac:dyDescent="0.2">
      <c r="A150" s="8" t="s">
        <v>69</v>
      </c>
      <c r="B150" s="59">
        <v>440062.1</v>
      </c>
      <c r="C150" s="59"/>
      <c r="D150" s="59">
        <v>228094</v>
      </c>
      <c r="E150" s="27"/>
      <c r="F150" s="27"/>
      <c r="G150" s="59"/>
      <c r="H150" s="32"/>
      <c r="I150" s="59">
        <v>-59383.199999999997</v>
      </c>
    </row>
    <row r="151" spans="1:9" x14ac:dyDescent="0.2">
      <c r="A151" s="3" t="s">
        <v>70</v>
      </c>
      <c r="B151" s="59">
        <v>112705</v>
      </c>
      <c r="C151" s="59"/>
      <c r="D151" s="59">
        <v>26760</v>
      </c>
      <c r="E151" s="27"/>
      <c r="F151" s="27"/>
      <c r="G151" s="59"/>
      <c r="H151" s="32"/>
      <c r="I151" s="59">
        <v>-49580</v>
      </c>
    </row>
    <row r="152" spans="1:9" hidden="1" x14ac:dyDescent="0.2">
      <c r="A152" s="4" t="s">
        <v>92</v>
      </c>
      <c r="B152" s="63"/>
      <c r="C152" s="63"/>
      <c r="D152" s="63"/>
      <c r="E152" s="30"/>
      <c r="F152" s="30"/>
      <c r="G152" s="63"/>
      <c r="H152" s="31"/>
      <c r="I152" s="63"/>
    </row>
    <row r="153" spans="1:9" ht="12" customHeight="1" x14ac:dyDescent="0.25">
      <c r="A153" s="17"/>
    </row>
    <row r="154" spans="1:9" hidden="1" x14ac:dyDescent="0.25">
      <c r="A154" s="18"/>
      <c r="B154" s="65"/>
    </row>
    <row r="155" spans="1:9" ht="31.5" hidden="1" x14ac:dyDescent="0.25">
      <c r="A155" s="19" t="s">
        <v>100</v>
      </c>
      <c r="B155" s="66"/>
      <c r="C155" s="66"/>
      <c r="D155" s="66"/>
      <c r="E155" s="23"/>
      <c r="F155" s="23"/>
      <c r="G155" s="66"/>
      <c r="H155" s="23" t="s">
        <v>89</v>
      </c>
      <c r="I155" s="66"/>
    </row>
    <row r="156" spans="1:9" x14ac:dyDescent="0.25">
      <c r="A156" s="18"/>
      <c r="B156" s="66"/>
      <c r="C156" s="66"/>
      <c r="D156" s="66"/>
      <c r="E156" s="24"/>
      <c r="F156" s="24"/>
      <c r="G156" s="66"/>
      <c r="H156" s="24"/>
      <c r="I156" s="66"/>
    </row>
    <row r="158" spans="1:9" x14ac:dyDescent="0.25">
      <c r="A158" s="21" t="s">
        <v>93</v>
      </c>
    </row>
  </sheetData>
  <mergeCells count="14">
    <mergeCell ref="A99:I99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gorfo1</cp:lastModifiedBy>
  <cp:lastPrinted>2023-09-07T04:39:58Z</cp:lastPrinted>
  <dcterms:created xsi:type="dcterms:W3CDTF">2010-09-10T01:16:58Z</dcterms:created>
  <dcterms:modified xsi:type="dcterms:W3CDTF">2024-02-07T08:41:22Z</dcterms:modified>
</cp:coreProperties>
</file>