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B106" i="1" l="1"/>
  <c r="G138" i="1" l="1"/>
  <c r="F48" i="1"/>
  <c r="H48" i="1"/>
  <c r="I147" i="1" l="1"/>
  <c r="I9" i="1" l="1"/>
  <c r="D9" i="1"/>
  <c r="C9" i="1"/>
  <c r="B9" i="1"/>
  <c r="G9" i="1" l="1"/>
  <c r="D147" i="1" l="1"/>
  <c r="F82" i="1" l="1"/>
  <c r="E82" i="1"/>
  <c r="H15" i="1"/>
  <c r="F15" i="1"/>
  <c r="E15" i="1"/>
  <c r="I142" i="1" l="1"/>
  <c r="I138" i="1"/>
  <c r="I133" i="1"/>
  <c r="I130" i="1"/>
  <c r="I124" i="1"/>
  <c r="I121" i="1"/>
  <c r="I116" i="1"/>
  <c r="I110" i="1"/>
  <c r="I99" i="1"/>
  <c r="I88" i="1"/>
  <c r="I87" i="1" s="1"/>
  <c r="I60" i="1"/>
  <c r="I56" i="1"/>
  <c r="I44" i="1"/>
  <c r="I41" i="1"/>
  <c r="I36" i="1"/>
  <c r="I33" i="1"/>
  <c r="I31" i="1" s="1"/>
  <c r="I24" i="1"/>
  <c r="I23" i="1" s="1"/>
  <c r="I18" i="1"/>
  <c r="I7" i="1"/>
  <c r="E50" i="1"/>
  <c r="F50" i="1"/>
  <c r="I144" i="1" l="1"/>
  <c r="I86" i="1"/>
  <c r="I97" i="1" s="1"/>
  <c r="F51" i="1"/>
  <c r="H40" i="1"/>
  <c r="E40" i="1"/>
  <c r="I145" i="1" l="1"/>
  <c r="G44" i="1"/>
  <c r="D44" i="1"/>
  <c r="C44" i="1"/>
  <c r="B44" i="1"/>
  <c r="E48" i="1"/>
  <c r="H46" i="1"/>
  <c r="C60" i="1" l="1"/>
  <c r="C56" i="1"/>
  <c r="C41" i="1"/>
  <c r="C36" i="1"/>
  <c r="C33" i="1"/>
  <c r="C31" i="1" s="1"/>
  <c r="C24" i="1"/>
  <c r="C23" i="1" s="1"/>
  <c r="C18" i="1"/>
  <c r="C7" i="1"/>
  <c r="C86" i="1" l="1"/>
  <c r="D41" i="1"/>
  <c r="G56" i="1" l="1"/>
  <c r="D56" i="1"/>
  <c r="B56" i="1"/>
  <c r="G110" i="1" l="1"/>
  <c r="C110" i="1"/>
  <c r="D110" i="1"/>
  <c r="B110" i="1"/>
  <c r="G24" i="1"/>
  <c r="D24" i="1"/>
  <c r="D23" i="1" s="1"/>
  <c r="G121" i="1" l="1"/>
  <c r="H26" i="1" l="1"/>
  <c r="H25" i="1"/>
  <c r="D33" i="1" l="1"/>
  <c r="H122" i="1" l="1"/>
  <c r="F120" i="1"/>
  <c r="F80" i="1"/>
  <c r="E80" i="1"/>
  <c r="E29" i="1"/>
  <c r="B99" i="1" l="1"/>
  <c r="C99" i="1"/>
  <c r="D99" i="1"/>
  <c r="G99" i="1"/>
  <c r="E120" i="1" l="1"/>
  <c r="H123" i="1" l="1"/>
  <c r="H83" i="1"/>
  <c r="F96" i="1"/>
  <c r="F75" i="1"/>
  <c r="F26" i="1" l="1"/>
  <c r="E26" i="1"/>
  <c r="H141" i="1"/>
  <c r="H140" i="1"/>
  <c r="H115" i="1"/>
  <c r="H114" i="1"/>
  <c r="H113" i="1"/>
  <c r="H109" i="1"/>
  <c r="H108" i="1"/>
  <c r="H30" i="1"/>
  <c r="F63" i="1"/>
  <c r="E63" i="1"/>
  <c r="F30" i="1"/>
  <c r="G36" i="1" l="1"/>
  <c r="D36" i="1"/>
  <c r="B36" i="1"/>
  <c r="H45" i="1"/>
  <c r="E39" i="1"/>
  <c r="H82" i="1" l="1"/>
  <c r="H81" i="1"/>
  <c r="H80" i="1"/>
  <c r="H76" i="1"/>
  <c r="H75" i="1"/>
  <c r="H74" i="1"/>
  <c r="H73" i="1"/>
  <c r="H69" i="1"/>
  <c r="H68" i="1"/>
  <c r="H64" i="1"/>
  <c r="H63" i="1"/>
  <c r="H62" i="1"/>
  <c r="H61" i="1"/>
  <c r="F61" i="1" l="1"/>
  <c r="G23" i="1"/>
  <c r="E30" i="1"/>
  <c r="H110" i="1" l="1"/>
  <c r="B24" i="1"/>
  <c r="B23" i="1" s="1"/>
  <c r="H28" i="1"/>
  <c r="F28" i="1"/>
  <c r="E28" i="1"/>
  <c r="H14" i="1"/>
  <c r="F14" i="1"/>
  <c r="E14" i="1"/>
  <c r="H24" i="1" l="1"/>
  <c r="E24" i="1"/>
  <c r="F24" i="1"/>
  <c r="D133" i="1"/>
  <c r="C133" i="1"/>
  <c r="B133" i="1"/>
  <c r="G133" i="1"/>
  <c r="G60" i="1"/>
  <c r="F23" i="1" l="1"/>
  <c r="E23" i="1"/>
  <c r="H23" i="1"/>
  <c r="F123" i="1"/>
  <c r="F122" i="1"/>
  <c r="E106" i="1"/>
  <c r="E103" i="1"/>
  <c r="H95" i="1"/>
  <c r="E96" i="1"/>
  <c r="E93" i="1"/>
  <c r="F79" i="1"/>
  <c r="E79" i="1"/>
  <c r="F73" i="1"/>
  <c r="F69" i="1"/>
  <c r="E61" i="1"/>
  <c r="E101" i="1" l="1"/>
  <c r="H11" i="1" l="1"/>
  <c r="E76" i="1" l="1"/>
  <c r="B60" i="1"/>
  <c r="D60" i="1"/>
  <c r="E73" i="1"/>
  <c r="F81" i="1"/>
  <c r="E81" i="1"/>
  <c r="C121" i="1"/>
  <c r="D121" i="1"/>
  <c r="H121" i="1" s="1"/>
  <c r="B121" i="1"/>
  <c r="E122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8" i="1"/>
  <c r="D18" i="1"/>
  <c r="G18" i="1"/>
  <c r="E19" i="1"/>
  <c r="F19" i="1"/>
  <c r="H19" i="1"/>
  <c r="E20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5" i="1"/>
  <c r="F45" i="1"/>
  <c r="E46" i="1"/>
  <c r="F46" i="1"/>
  <c r="E49" i="1"/>
  <c r="F49" i="1"/>
  <c r="H49" i="1"/>
  <c r="E51" i="1"/>
  <c r="E52" i="1"/>
  <c r="F52" i="1"/>
  <c r="H52" i="1"/>
  <c r="E54" i="1"/>
  <c r="F54" i="1"/>
  <c r="H54" i="1"/>
  <c r="E55" i="1"/>
  <c r="F55" i="1"/>
  <c r="H55" i="1"/>
  <c r="E58" i="1"/>
  <c r="F58" i="1"/>
  <c r="H58" i="1"/>
  <c r="E59" i="1"/>
  <c r="F59" i="1"/>
  <c r="H59" i="1"/>
  <c r="E62" i="1"/>
  <c r="F62" i="1"/>
  <c r="E64" i="1"/>
  <c r="F64" i="1"/>
  <c r="E68" i="1"/>
  <c r="F68" i="1"/>
  <c r="E69" i="1"/>
  <c r="E74" i="1"/>
  <c r="F74" i="1"/>
  <c r="E75" i="1"/>
  <c r="B88" i="1"/>
  <c r="B87" i="1" s="1"/>
  <c r="C88" i="1"/>
  <c r="C87" i="1" s="1"/>
  <c r="D88" i="1"/>
  <c r="D87" i="1" s="1"/>
  <c r="G88" i="1"/>
  <c r="G87" i="1" s="1"/>
  <c r="E89" i="1"/>
  <c r="F89" i="1"/>
  <c r="H89" i="1"/>
  <c r="E90" i="1"/>
  <c r="F90" i="1"/>
  <c r="H90" i="1"/>
  <c r="E91" i="1"/>
  <c r="F91" i="1"/>
  <c r="H91" i="1"/>
  <c r="E92" i="1"/>
  <c r="F92" i="1"/>
  <c r="H92" i="1"/>
  <c r="H96" i="1"/>
  <c r="E100" i="1"/>
  <c r="F100" i="1"/>
  <c r="H100" i="1"/>
  <c r="F101" i="1"/>
  <c r="H101" i="1"/>
  <c r="E102" i="1"/>
  <c r="F102" i="1"/>
  <c r="H102" i="1"/>
  <c r="E104" i="1"/>
  <c r="F104" i="1"/>
  <c r="H104" i="1"/>
  <c r="E107" i="1"/>
  <c r="F107" i="1"/>
  <c r="H107" i="1"/>
  <c r="E108" i="1"/>
  <c r="F108" i="1"/>
  <c r="E109" i="1"/>
  <c r="F109" i="1"/>
  <c r="E113" i="1"/>
  <c r="F113" i="1"/>
  <c r="E114" i="1"/>
  <c r="F114" i="1"/>
  <c r="E115" i="1"/>
  <c r="F115" i="1"/>
  <c r="B116" i="1"/>
  <c r="C116" i="1"/>
  <c r="D116" i="1"/>
  <c r="G116" i="1"/>
  <c r="E117" i="1"/>
  <c r="F117" i="1"/>
  <c r="H117" i="1"/>
  <c r="E118" i="1"/>
  <c r="F118" i="1"/>
  <c r="H118" i="1"/>
  <c r="E119" i="1"/>
  <c r="F119" i="1"/>
  <c r="H119" i="1"/>
  <c r="E123" i="1"/>
  <c r="B124" i="1"/>
  <c r="C124" i="1"/>
  <c r="D124" i="1"/>
  <c r="G124" i="1"/>
  <c r="E125" i="1"/>
  <c r="F125" i="1"/>
  <c r="H125" i="1"/>
  <c r="E126" i="1"/>
  <c r="F126" i="1"/>
  <c r="H126" i="1"/>
  <c r="E127" i="1"/>
  <c r="F127" i="1"/>
  <c r="H127" i="1"/>
  <c r="E128" i="1"/>
  <c r="F128" i="1"/>
  <c r="H128" i="1"/>
  <c r="E129" i="1"/>
  <c r="F129" i="1"/>
  <c r="H129" i="1"/>
  <c r="B130" i="1"/>
  <c r="C130" i="1"/>
  <c r="D130" i="1"/>
  <c r="G130" i="1"/>
  <c r="E131" i="1"/>
  <c r="F131" i="1"/>
  <c r="H131" i="1"/>
  <c r="E132" i="1"/>
  <c r="F132" i="1"/>
  <c r="H132" i="1"/>
  <c r="E134" i="1"/>
  <c r="F134" i="1"/>
  <c r="H134" i="1"/>
  <c r="E135" i="1"/>
  <c r="F135" i="1"/>
  <c r="H135" i="1"/>
  <c r="E136" i="1"/>
  <c r="F136" i="1"/>
  <c r="H136" i="1"/>
  <c r="B138" i="1"/>
  <c r="C138" i="1"/>
  <c r="D138" i="1"/>
  <c r="E139" i="1"/>
  <c r="F139" i="1"/>
  <c r="H139" i="1"/>
  <c r="E140" i="1"/>
  <c r="F140" i="1"/>
  <c r="E141" i="1"/>
  <c r="F141" i="1"/>
  <c r="B142" i="1"/>
  <c r="C142" i="1"/>
  <c r="D142" i="1"/>
  <c r="E142" i="1"/>
  <c r="F142" i="1"/>
  <c r="G142" i="1"/>
  <c r="H142" i="1"/>
  <c r="D86" i="1" l="1"/>
  <c r="D97" i="1" s="1"/>
  <c r="G86" i="1"/>
  <c r="G97" i="1" s="1"/>
  <c r="B86" i="1"/>
  <c r="B97" i="1" s="1"/>
  <c r="E31" i="1"/>
  <c r="F31" i="1"/>
  <c r="F33" i="1"/>
  <c r="H31" i="1"/>
  <c r="H60" i="1"/>
  <c r="F121" i="1"/>
  <c r="E99" i="1"/>
  <c r="E56" i="1"/>
  <c r="E44" i="1"/>
  <c r="H36" i="1"/>
  <c r="E9" i="1"/>
  <c r="E138" i="1"/>
  <c r="E133" i="1"/>
  <c r="F116" i="1"/>
  <c r="G144" i="1"/>
  <c r="F138" i="1"/>
  <c r="F133" i="1"/>
  <c r="H133" i="1"/>
  <c r="H124" i="1"/>
  <c r="H138" i="1"/>
  <c r="C144" i="1"/>
  <c r="E110" i="1"/>
  <c r="F87" i="1"/>
  <c r="H56" i="1"/>
  <c r="B144" i="1"/>
  <c r="H7" i="1"/>
  <c r="F56" i="1"/>
  <c r="F44" i="1"/>
  <c r="F124" i="1"/>
  <c r="E116" i="1"/>
  <c r="E88" i="1"/>
  <c r="E36" i="1"/>
  <c r="E124" i="1"/>
  <c r="F88" i="1"/>
  <c r="E130" i="1"/>
  <c r="E121" i="1"/>
  <c r="D144" i="1"/>
  <c r="E33" i="1"/>
  <c r="H44" i="1"/>
  <c r="F36" i="1"/>
  <c r="H33" i="1"/>
  <c r="F18" i="1"/>
  <c r="F9" i="1"/>
  <c r="E7" i="1"/>
  <c r="H9" i="1"/>
  <c r="H87" i="1"/>
  <c r="F7" i="1"/>
  <c r="H99" i="1"/>
  <c r="F110" i="1"/>
  <c r="F60" i="1"/>
  <c r="E18" i="1"/>
  <c r="F130" i="1"/>
  <c r="H130" i="1"/>
  <c r="H116" i="1"/>
  <c r="E60" i="1"/>
  <c r="F99" i="1"/>
  <c r="E87" i="1"/>
  <c r="H88" i="1"/>
  <c r="H18" i="1"/>
  <c r="D145" i="1" l="1"/>
  <c r="C97" i="1"/>
  <c r="C145" i="1" s="1"/>
  <c r="G145" i="1"/>
  <c r="E144" i="1"/>
  <c r="F144" i="1"/>
  <c r="H144" i="1"/>
  <c r="B145" i="1"/>
  <c r="H86" i="1"/>
  <c r="E86" i="1"/>
  <c r="F86" i="1" l="1"/>
  <c r="H97" i="1"/>
  <c r="E97" i="1"/>
  <c r="F97" i="1"/>
</calcChain>
</file>

<file path=xl/sharedStrings.xml><?xml version="1.0" encoding="utf-8"?>
<sst xmlns="http://schemas.openxmlformats.org/spreadsheetml/2006/main" count="162" uniqueCount="161">
  <si>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</si>
  <si>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</si>
  <si>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</si>
  <si>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</si>
  <si>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</si>
  <si>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</si>
  <si>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</si>
  <si>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</si>
  <si>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</si>
  <si>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</si>
  <si>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</si>
  <si>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</si>
  <si>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</si>
  <si>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</si>
  <si>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</si>
  <si>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</si>
  <si>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</si>
  <si>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</si>
  <si>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</si>
  <si>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</si>
  <si>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</si>
  <si>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</si>
  <si>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</si>
  <si>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</si>
  <si>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</si>
  <si>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</si>
  <si>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</si>
  <si>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</si>
  <si>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</si>
  <si>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</si>
  <si>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</si>
  <si>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</si>
  <si>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</si>
  <si>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</si>
  <si>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</si>
  <si>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</si>
  <si>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</si>
  <si>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</si>
  <si>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</si>
  <si>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</si>
  <si>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</si>
  <si>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</si>
  <si>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</si>
  <si>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</si>
  <si>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</si>
  <si>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</si>
  <si>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</si>
  <si>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</si>
  <si>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</si>
  <si>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</si>
  <si>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</si>
  <si>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</si>
  <si>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</si>
  <si>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</si>
  <si>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</si>
  <si>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</si>
  <si>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</si>
  <si>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</si>
  <si>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</si>
  <si>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</si>
  <si>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</si>
  <si>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</si>
  <si>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</si>
  <si>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</si>
  <si>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</si>
  <si>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</si>
  <si>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</si>
  <si>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</si>
  <si>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</si>
  <si>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</si>
  <si>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</si>
  <si>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</si>
  <si>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</si>
  <si>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</si>
  <si>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</si>
  <si>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</si>
  <si>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</si>
  <si>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</si>
  <si>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</si>
  <si>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</si>
  <si>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</si>
  <si>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</si>
  <si>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</si>
  <si>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</si>
  <si>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</si>
  <si>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</si>
  <si>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</si>
  <si>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</si>
  <si>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</si>
  <si>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</si>
  <si>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</si>
  <si>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</si>
  <si>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</si>
  <si>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</si>
  <si>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</si>
  <si>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</si>
  <si>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</si>
  <si>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</si>
  <si>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</si>
  <si>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</si>
  <si>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</si>
  <si>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</si>
  <si>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</si>
  <si>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</si>
  <si>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</si>
  <si>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</si>
  <si>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</si>
  <si>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</si>
  <si>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</si>
  <si>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</si>
  <si>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</si>
  <si>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</si>
  <si>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</si>
  <si>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</si>
  <si>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</si>
  <si>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</si>
  <si>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</si>
  <si>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</si>
  <si>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</si>
  <si>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</si>
  <si>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</si>
  <si>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</si>
  <si>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</si>
  <si>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</si>
  <si>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</si>
  <si>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</si>
  <si>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</si>
  <si>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</si>
  <si>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</si>
  <si>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</si>
  <si>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</si>
  <si>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</si>
  <si>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</si>
  <si>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</si>
  <si>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</si>
  <si>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</si>
  <si>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</si>
  <si>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</si>
  <si>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</si>
  <si>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</si>
  <si>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</si>
  <si>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</si>
  <si>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</si>
  <si>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</si>
  <si>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</si>
  <si>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</si>
  <si>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</si>
  <si>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</si>
  <si>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</si>
  <si>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</si>
  <si>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</si>
  <si>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</si>
  <si>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</si>
  <si>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</si>
  <si>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</si>
  <si>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</si>
  <si>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</si>
  <si>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</si>
  <si>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На  01.06.2023</t>
  </si>
  <si>
    <t>на 01 июня 2023 года</t>
  </si>
  <si>
    <t>План за 5 месяцев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</si>
</sst>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abSelected="1" topLeftCell="A125" zoomScaleNormal="100" workbookViewId="0">
      <selection activeCell="H133" sqref="H133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0"/>
    </row>
    <row r="2" spans="1:9" ht="19.5" customHeight="1" x14ac:dyDescent="0.25">
      <c r="A2" s="71" t="s">
        <v>159</v>
      </c>
      <c r="B2" s="71"/>
      <c r="C2" s="71"/>
      <c r="D2" s="71"/>
      <c r="E2" s="71"/>
      <c r="F2" s="71"/>
      <c r="G2" s="71"/>
      <c r="H2" s="71"/>
      <c r="I2" s="51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2"/>
    </row>
    <row r="4" spans="1:9" ht="70.5" customHeight="1" thickBot="1" x14ac:dyDescent="0.25">
      <c r="A4" s="40" t="s">
        <v>2</v>
      </c>
      <c r="B4" s="53" t="s">
        <v>3</v>
      </c>
      <c r="C4" s="53" t="s">
        <v>160</v>
      </c>
      <c r="D4" s="53" t="s">
        <v>76</v>
      </c>
      <c r="E4" s="41" t="s">
        <v>75</v>
      </c>
      <c r="F4" s="41" t="s">
        <v>77</v>
      </c>
      <c r="G4" s="53" t="s">
        <v>150</v>
      </c>
      <c r="H4" s="42" t="s">
        <v>74</v>
      </c>
      <c r="I4" s="53" t="s">
        <v>79</v>
      </c>
    </row>
    <row r="5" spans="1:9" ht="18" customHeight="1" thickBot="1" x14ac:dyDescent="0.25">
      <c r="A5" s="43">
        <v>1</v>
      </c>
      <c r="B5" s="54">
        <v>2</v>
      </c>
      <c r="C5" s="54">
        <v>3</v>
      </c>
      <c r="D5" s="54">
        <v>4</v>
      </c>
      <c r="E5" s="44">
        <v>5</v>
      </c>
      <c r="F5" s="44">
        <v>6</v>
      </c>
      <c r="G5" s="54">
        <v>7</v>
      </c>
      <c r="H5" s="45">
        <v>8</v>
      </c>
      <c r="I5" s="55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6">
        <f>B8+B9</f>
        <v>474060</v>
      </c>
      <c r="C7" s="56">
        <f>C8+C9</f>
        <v>159167.6</v>
      </c>
      <c r="D7" s="56">
        <f>D8+D9</f>
        <v>149619</v>
      </c>
      <c r="E7" s="25">
        <f>$D:$D/$B:$B*100</f>
        <v>31.561194785470192</v>
      </c>
      <c r="F7" s="25">
        <f>$D:$D/$C:$C*100</f>
        <v>94.000914759033876</v>
      </c>
      <c r="G7" s="56">
        <f>G8+G9</f>
        <v>197636.00000000003</v>
      </c>
      <c r="H7" s="25">
        <f>$D:$D/$G:$G*100</f>
        <v>75.704325122953293</v>
      </c>
      <c r="I7" s="56">
        <f>I8+I9</f>
        <v>35206.600000000006</v>
      </c>
    </row>
    <row r="8" spans="1:9" ht="25.5" x14ac:dyDescent="0.2">
      <c r="A8" s="49" t="s">
        <v>6</v>
      </c>
      <c r="B8" s="57">
        <v>21077</v>
      </c>
      <c r="C8" s="57">
        <v>9977</v>
      </c>
      <c r="D8" s="57">
        <v>7162.6</v>
      </c>
      <c r="E8" s="25">
        <f>$D:$D/$B:$B*100</f>
        <v>33.983014660530436</v>
      </c>
      <c r="F8" s="25">
        <f>$D:$D/$C:$C*100</f>
        <v>71.791119575022549</v>
      </c>
      <c r="G8" s="57">
        <v>52693.599999999999</v>
      </c>
      <c r="H8" s="25">
        <f>$D:$D/$G:$G*100</f>
        <v>13.592922100596658</v>
      </c>
      <c r="I8" s="57">
        <v>-1081.5</v>
      </c>
    </row>
    <row r="9" spans="1:9" ht="12.75" customHeight="1" x14ac:dyDescent="0.2">
      <c r="A9" s="82" t="s">
        <v>78</v>
      </c>
      <c r="B9" s="78">
        <f>B11+B12+B13+B14+B15+B16+B17</f>
        <v>452983</v>
      </c>
      <c r="C9" s="78">
        <f>C11+C12+C13+C14+C15+C16+C17</f>
        <v>149190.6</v>
      </c>
      <c r="D9" s="78">
        <f>D11+D12+D13+D14+D15+D16+D17</f>
        <v>142456.4</v>
      </c>
      <c r="E9" s="76">
        <f>$D:$D/$B:$B*100</f>
        <v>31.448509105198209</v>
      </c>
      <c r="F9" s="80">
        <f>$D:$D/$C:$C*100</f>
        <v>95.486176743038769</v>
      </c>
      <c r="G9" s="78">
        <f>G11+G12+G13+G14+G15+G17</f>
        <v>144942.40000000002</v>
      </c>
      <c r="H9" s="76">
        <f>$D:$D/$G:$G*100</f>
        <v>98.284835907229336</v>
      </c>
      <c r="I9" s="78">
        <f>I11+I12+I13+I14+I15+I16+I17</f>
        <v>36288.100000000006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8">
        <v>431280</v>
      </c>
      <c r="C11" s="58">
        <v>143033.20000000001</v>
      </c>
      <c r="D11" s="58">
        <v>137774.9</v>
      </c>
      <c r="E11" s="28">
        <f>$D:$D/$B:$B*100</f>
        <v>31.945580597291784</v>
      </c>
      <c r="F11" s="28">
        <f>$D:$D/$C:$C*100</f>
        <v>96.323720646675028</v>
      </c>
      <c r="G11" s="58">
        <v>136222.20000000001</v>
      </c>
      <c r="H11" s="28">
        <f>$D:$D/$G:$G*100</f>
        <v>101.13982889719884</v>
      </c>
      <c r="I11" s="58">
        <v>34564.400000000001</v>
      </c>
    </row>
    <row r="12" spans="1:9" ht="89.25" x14ac:dyDescent="0.2">
      <c r="A12" s="2" t="s">
        <v>101</v>
      </c>
      <c r="B12" s="58">
        <v>1373</v>
      </c>
      <c r="C12" s="58">
        <v>287.39999999999998</v>
      </c>
      <c r="D12" s="58">
        <v>398</v>
      </c>
      <c r="E12" s="28">
        <f>$D:$D/$B:$B*100</f>
        <v>28.987618353969406</v>
      </c>
      <c r="F12" s="28">
        <f>$D:$D/$C:$C*100</f>
        <v>138.4829505915101</v>
      </c>
      <c r="G12" s="58">
        <v>230.1</v>
      </c>
      <c r="H12" s="28">
        <f>$D:$D/$G:$G*100</f>
        <v>172.9682746631899</v>
      </c>
      <c r="I12" s="58">
        <v>252.4</v>
      </c>
    </row>
    <row r="13" spans="1:9" ht="25.5" x14ac:dyDescent="0.2">
      <c r="A13" s="3" t="s">
        <v>84</v>
      </c>
      <c r="B13" s="58">
        <v>4250</v>
      </c>
      <c r="C13" s="58">
        <v>1040</v>
      </c>
      <c r="D13" s="58">
        <v>-209.1</v>
      </c>
      <c r="E13" s="28">
        <f>$D:$D/$B:$B*100</f>
        <v>-4.92</v>
      </c>
      <c r="F13" s="28">
        <f>$D:$D/$C:$C*100</f>
        <v>-20.10576923076923</v>
      </c>
      <c r="G13" s="58">
        <v>1171.5999999999999</v>
      </c>
      <c r="H13" s="28">
        <f>$D:$D/$G:$G*100</f>
        <v>-17.847388187094573</v>
      </c>
      <c r="I13" s="58">
        <v>19.8</v>
      </c>
    </row>
    <row r="14" spans="1:9" ht="65.25" customHeight="1" x14ac:dyDescent="0.2">
      <c r="A14" s="6" t="s">
        <v>90</v>
      </c>
      <c r="B14" s="58">
        <v>15000</v>
      </c>
      <c r="C14" s="58">
        <v>4630</v>
      </c>
      <c r="D14" s="58">
        <v>3349.7</v>
      </c>
      <c r="E14" s="28">
        <f>$D:$D/$B:$B*100</f>
        <v>22.33133333333333</v>
      </c>
      <c r="F14" s="28">
        <f>$D:$D/$C:$C*100</f>
        <v>72.347732181425485</v>
      </c>
      <c r="G14" s="58">
        <v>7015.8</v>
      </c>
      <c r="H14" s="28">
        <f>$D:$D/$G:$G*100</f>
        <v>47.745089654779207</v>
      </c>
      <c r="I14" s="58">
        <v>1154.5999999999999</v>
      </c>
    </row>
    <row r="15" spans="1:9" ht="48.75" customHeight="1" x14ac:dyDescent="0.2">
      <c r="A15" s="37" t="s">
        <v>132</v>
      </c>
      <c r="B15" s="58">
        <v>1080</v>
      </c>
      <c r="C15" s="58">
        <v>200</v>
      </c>
      <c r="D15" s="58">
        <v>390.4</v>
      </c>
      <c r="E15" s="28">
        <f>$D:$D/$B:$B*100</f>
        <v>36.148148148148145</v>
      </c>
      <c r="F15" s="28">
        <f>$D:$D/$C:$C*100</f>
        <v>195.2</v>
      </c>
      <c r="G15" s="58">
        <v>302.7</v>
      </c>
      <c r="H15" s="28">
        <f>$D:$D/$G:$G*100</f>
        <v>128.97258011232242</v>
      </c>
      <c r="I15" s="58">
        <v>-15.7</v>
      </c>
    </row>
    <row r="16" spans="1:9" ht="60" customHeight="1" x14ac:dyDescent="0.2">
      <c r="A16" s="37" t="s">
        <v>155</v>
      </c>
      <c r="B16" s="58">
        <v>0</v>
      </c>
      <c r="C16" s="58">
        <v>0</v>
      </c>
      <c r="D16" s="58">
        <v>722.4</v>
      </c>
      <c r="E16" s="28">
        <v>0</v>
      </c>
      <c r="F16" s="28">
        <v>0</v>
      </c>
      <c r="G16" s="58">
        <v>0</v>
      </c>
      <c r="H16" s="28">
        <v>0</v>
      </c>
      <c r="I16" s="58">
        <v>312.60000000000002</v>
      </c>
    </row>
    <row r="17" spans="1:9" ht="61.5" customHeight="1" x14ac:dyDescent="0.2">
      <c r="A17" s="37" t="s">
        <v>154</v>
      </c>
      <c r="B17" s="58">
        <v>0</v>
      </c>
      <c r="C17" s="58">
        <v>0</v>
      </c>
      <c r="D17" s="58">
        <v>30.1</v>
      </c>
      <c r="E17" s="28">
        <v>0</v>
      </c>
      <c r="F17" s="28">
        <v>0</v>
      </c>
      <c r="G17" s="58">
        <v>0</v>
      </c>
      <c r="H17" s="28">
        <v>0</v>
      </c>
      <c r="I17" s="58">
        <v>0</v>
      </c>
    </row>
    <row r="18" spans="1:9" ht="39.75" customHeight="1" x14ac:dyDescent="0.2">
      <c r="A18" s="20" t="s">
        <v>95</v>
      </c>
      <c r="B18" s="59">
        <f>B19+B20+B21+B22</f>
        <v>55972.2</v>
      </c>
      <c r="C18" s="59">
        <f>C19+C20+C21+C22</f>
        <v>22672.9</v>
      </c>
      <c r="D18" s="59">
        <f>D19+D20+D21+D22</f>
        <v>25264.9</v>
      </c>
      <c r="E18" s="25">
        <f t="shared" ref="E18:E26" si="0">$D:$D/$B:$B*100</f>
        <v>45.138300799325386</v>
      </c>
      <c r="F18" s="25">
        <f t="shared" ref="F18:F26" si="1">$D:$D/$C:$C*100</f>
        <v>111.43215027632107</v>
      </c>
      <c r="G18" s="59">
        <f>G19+G20+G21+G22</f>
        <v>23819.600000000002</v>
      </c>
      <c r="H18" s="25">
        <f t="shared" ref="H18:H26" si="2">$D:$D/$G:$G*100</f>
        <v>106.06769215268099</v>
      </c>
      <c r="I18" s="59">
        <f>I19+I20+I21+I22</f>
        <v>5086.2</v>
      </c>
    </row>
    <row r="19" spans="1:9" ht="37.5" customHeight="1" x14ac:dyDescent="0.2">
      <c r="A19" s="8" t="s">
        <v>96</v>
      </c>
      <c r="B19" s="58">
        <v>26511.3</v>
      </c>
      <c r="C19" s="58">
        <v>10494.6</v>
      </c>
      <c r="D19" s="58">
        <v>13026.7</v>
      </c>
      <c r="E19" s="28">
        <f t="shared" si="0"/>
        <v>49.136405985372278</v>
      </c>
      <c r="F19" s="28">
        <f t="shared" si="1"/>
        <v>124.12764659920342</v>
      </c>
      <c r="G19" s="58">
        <v>11662.8</v>
      </c>
      <c r="H19" s="28">
        <f t="shared" si="2"/>
        <v>111.69444730253457</v>
      </c>
      <c r="I19" s="58">
        <v>2655.2</v>
      </c>
    </row>
    <row r="20" spans="1:9" ht="56.25" customHeight="1" x14ac:dyDescent="0.2">
      <c r="A20" s="8" t="s">
        <v>97</v>
      </c>
      <c r="B20" s="58">
        <v>184.1</v>
      </c>
      <c r="C20" s="58">
        <v>58.5</v>
      </c>
      <c r="D20" s="58">
        <v>64.599999999999994</v>
      </c>
      <c r="E20" s="28">
        <f t="shared" si="0"/>
        <v>35.089625203693643</v>
      </c>
      <c r="F20" s="28">
        <f t="shared" si="1"/>
        <v>110.42735042735042</v>
      </c>
      <c r="G20" s="58">
        <v>72.2</v>
      </c>
      <c r="H20" s="28">
        <f t="shared" si="2"/>
        <v>89.473684210526301</v>
      </c>
      <c r="I20" s="58">
        <v>17</v>
      </c>
    </row>
    <row r="21" spans="1:9" ht="55.5" customHeight="1" x14ac:dyDescent="0.2">
      <c r="A21" s="8" t="s">
        <v>98</v>
      </c>
      <c r="B21" s="58">
        <v>32773.300000000003</v>
      </c>
      <c r="C21" s="58">
        <v>13731.9</v>
      </c>
      <c r="D21" s="58">
        <v>13796.7</v>
      </c>
      <c r="E21" s="28">
        <f t="shared" si="0"/>
        <v>42.097378048594436</v>
      </c>
      <c r="F21" s="28">
        <f t="shared" si="1"/>
        <v>100.47189391125772</v>
      </c>
      <c r="G21" s="58">
        <v>13515.7</v>
      </c>
      <c r="H21" s="28">
        <f t="shared" si="2"/>
        <v>102.07906360750832</v>
      </c>
      <c r="I21" s="58">
        <v>2752.5</v>
      </c>
    </row>
    <row r="22" spans="1:9" ht="54" customHeight="1" x14ac:dyDescent="0.2">
      <c r="A22" s="8" t="s">
        <v>99</v>
      </c>
      <c r="B22" s="58">
        <v>-3496.5</v>
      </c>
      <c r="C22" s="58">
        <v>-1612.1</v>
      </c>
      <c r="D22" s="58">
        <v>-1623.1</v>
      </c>
      <c r="E22" s="28">
        <f t="shared" si="0"/>
        <v>46.420706420706424</v>
      </c>
      <c r="F22" s="28">
        <f t="shared" si="1"/>
        <v>100.68233980522301</v>
      </c>
      <c r="G22" s="58">
        <v>-1431.1</v>
      </c>
      <c r="H22" s="28">
        <f t="shared" si="2"/>
        <v>113.41625323177975</v>
      </c>
      <c r="I22" s="58">
        <v>-338.5</v>
      </c>
    </row>
    <row r="23" spans="1:9" ht="14.25" x14ac:dyDescent="0.2">
      <c r="A23" s="7" t="s">
        <v>8</v>
      </c>
      <c r="B23" s="59">
        <f>B24+B28+B29+B30</f>
        <v>122582.7</v>
      </c>
      <c r="C23" s="59">
        <f>C24+C28+C29+C30</f>
        <v>58336.2</v>
      </c>
      <c r="D23" s="59">
        <f>D24+D28+D29+D30</f>
        <v>54487.399999999994</v>
      </c>
      <c r="E23" s="25">
        <f t="shared" si="0"/>
        <v>44.449502254396414</v>
      </c>
      <c r="F23" s="25">
        <f t="shared" si="1"/>
        <v>93.402381368687017</v>
      </c>
      <c r="G23" s="59">
        <f t="shared" ref="G23" si="3">G24+G28+G29+G30</f>
        <v>52006.1</v>
      </c>
      <c r="H23" s="25">
        <f t="shared" si="2"/>
        <v>104.77117107416245</v>
      </c>
      <c r="I23" s="59">
        <f>I24+I28+I29+I30</f>
        <v>4224.5</v>
      </c>
    </row>
    <row r="24" spans="1:9" ht="27.75" customHeight="1" x14ac:dyDescent="0.2">
      <c r="A24" s="38" t="s">
        <v>133</v>
      </c>
      <c r="B24" s="59">
        <f>SUM(B25:B26)</f>
        <v>100701.1</v>
      </c>
      <c r="C24" s="59">
        <f>SUM(C25:C26)</f>
        <v>47935.7</v>
      </c>
      <c r="D24" s="59">
        <f>SUM(D25:D27)</f>
        <v>46610.2</v>
      </c>
      <c r="E24" s="28">
        <f t="shared" si="0"/>
        <v>46.285691020256976</v>
      </c>
      <c r="F24" s="28">
        <f t="shared" si="1"/>
        <v>97.234837501069137</v>
      </c>
      <c r="G24" s="59">
        <f>SUM(G25:G27)</f>
        <v>42533.4</v>
      </c>
      <c r="H24" s="25">
        <f t="shared" si="2"/>
        <v>109.5849379546427</v>
      </c>
      <c r="I24" s="59">
        <f>SUM(I25:I27)</f>
        <v>3669.8</v>
      </c>
    </row>
    <row r="25" spans="1:9" ht="27.75" customHeight="1" x14ac:dyDescent="0.2">
      <c r="A25" s="3" t="s">
        <v>134</v>
      </c>
      <c r="B25" s="58">
        <v>63714.5</v>
      </c>
      <c r="C25" s="58">
        <v>28499.1</v>
      </c>
      <c r="D25" s="58">
        <v>24058.400000000001</v>
      </c>
      <c r="E25" s="28">
        <f t="shared" si="0"/>
        <v>37.759693633317383</v>
      </c>
      <c r="F25" s="28">
        <f t="shared" si="1"/>
        <v>84.418104431368008</v>
      </c>
      <c r="G25" s="58">
        <v>23737.7</v>
      </c>
      <c r="H25" s="28">
        <f t="shared" si="2"/>
        <v>101.35101547327669</v>
      </c>
      <c r="I25" s="58">
        <v>1977.9</v>
      </c>
    </row>
    <row r="26" spans="1:9" ht="42.75" customHeight="1" x14ac:dyDescent="0.2">
      <c r="A26" s="39" t="s">
        <v>135</v>
      </c>
      <c r="B26" s="58">
        <v>36986.6</v>
      </c>
      <c r="C26" s="58">
        <v>19436.599999999999</v>
      </c>
      <c r="D26" s="58">
        <v>22551.8</v>
      </c>
      <c r="E26" s="28">
        <f t="shared" si="0"/>
        <v>60.972892885531515</v>
      </c>
      <c r="F26" s="28">
        <f t="shared" si="1"/>
        <v>116.02749452064663</v>
      </c>
      <c r="G26" s="58">
        <v>18796.599999999999</v>
      </c>
      <c r="H26" s="28">
        <f t="shared" si="2"/>
        <v>119.97808114233426</v>
      </c>
      <c r="I26" s="58">
        <v>1691.9</v>
      </c>
    </row>
    <row r="27" spans="1:9" ht="42.75" customHeight="1" x14ac:dyDescent="0.2">
      <c r="A27" s="39" t="s">
        <v>145</v>
      </c>
      <c r="B27" s="58">
        <v>0</v>
      </c>
      <c r="C27" s="58">
        <v>0</v>
      </c>
      <c r="D27" s="58">
        <v>0</v>
      </c>
      <c r="E27" s="28">
        <v>0</v>
      </c>
      <c r="F27" s="28">
        <v>0</v>
      </c>
      <c r="G27" s="58">
        <v>-0.9</v>
      </c>
      <c r="H27" s="28">
        <v>0</v>
      </c>
      <c r="I27" s="58">
        <v>0</v>
      </c>
    </row>
    <row r="28" spans="1:9" x14ac:dyDescent="0.2">
      <c r="A28" s="3" t="s">
        <v>9</v>
      </c>
      <c r="B28" s="58">
        <v>86.7</v>
      </c>
      <c r="C28" s="58">
        <v>55.6</v>
      </c>
      <c r="D28" s="58">
        <v>-399.5</v>
      </c>
      <c r="E28" s="28">
        <f t="shared" ref="E28:E37" si="4">$D:$D/$B:$B*100</f>
        <v>-460.78431372549016</v>
      </c>
      <c r="F28" s="28">
        <f>$D:$D/$C:$C*100</f>
        <v>-718.52517985611507</v>
      </c>
      <c r="G28" s="58">
        <v>283.2</v>
      </c>
      <c r="H28" s="28">
        <f>$D:$D/$G:$G*100</f>
        <v>-141.06638418079095</v>
      </c>
      <c r="I28" s="58">
        <v>2.4</v>
      </c>
    </row>
    <row r="29" spans="1:9" x14ac:dyDescent="0.2">
      <c r="A29" s="3" t="s">
        <v>10</v>
      </c>
      <c r="B29" s="58">
        <v>194.9</v>
      </c>
      <c r="C29" s="58">
        <v>194.9</v>
      </c>
      <c r="D29" s="58">
        <v>15.2</v>
      </c>
      <c r="E29" s="28">
        <f t="shared" si="4"/>
        <v>7.7988712160082088</v>
      </c>
      <c r="F29" s="28">
        <v>0</v>
      </c>
      <c r="G29" s="58">
        <v>33.6</v>
      </c>
      <c r="H29" s="28">
        <v>0</v>
      </c>
      <c r="I29" s="58">
        <v>0.4</v>
      </c>
    </row>
    <row r="30" spans="1:9" ht="25.5" x14ac:dyDescent="0.2">
      <c r="A30" s="3" t="s">
        <v>136</v>
      </c>
      <c r="B30" s="58">
        <v>21600</v>
      </c>
      <c r="C30" s="58">
        <v>10150</v>
      </c>
      <c r="D30" s="58">
        <v>8261.5</v>
      </c>
      <c r="E30" s="28">
        <f t="shared" si="4"/>
        <v>38.24768518518519</v>
      </c>
      <c r="F30" s="28">
        <f t="shared" ref="F30:F37" si="5">$D:$D/$C:$C*100</f>
        <v>81.394088669950733</v>
      </c>
      <c r="G30" s="58">
        <v>9155.9</v>
      </c>
      <c r="H30" s="28">
        <f t="shared" ref="H30:H37" si="6">$D:$D/$G:$G*100</f>
        <v>90.231435467840413</v>
      </c>
      <c r="I30" s="58">
        <v>551.9</v>
      </c>
    </row>
    <row r="31" spans="1:9" ht="14.25" x14ac:dyDescent="0.2">
      <c r="A31" s="7" t="s">
        <v>137</v>
      </c>
      <c r="B31" s="57">
        <f>SUM(B32+B33)</f>
        <v>31447</v>
      </c>
      <c r="C31" s="57">
        <f>SUM(C32+C33)</f>
        <v>5920</v>
      </c>
      <c r="D31" s="57">
        <f t="shared" ref="D31" si="7">SUM(D32+D33)</f>
        <v>5929.7000000000007</v>
      </c>
      <c r="E31" s="25">
        <f t="shared" si="4"/>
        <v>18.856170699907786</v>
      </c>
      <c r="F31" s="25">
        <f t="shared" si="5"/>
        <v>100.16385135135137</v>
      </c>
      <c r="G31" s="57">
        <f t="shared" ref="G31" si="8">SUM(G32+G33)</f>
        <v>8092.9000000000005</v>
      </c>
      <c r="H31" s="25">
        <f t="shared" si="6"/>
        <v>73.270397508927587</v>
      </c>
      <c r="I31" s="57">
        <f t="shared" ref="I31" si="9">SUM(I32+I33)</f>
        <v>410.9</v>
      </c>
    </row>
    <row r="32" spans="1:9" x14ac:dyDescent="0.2">
      <c r="A32" s="3" t="s">
        <v>11</v>
      </c>
      <c r="B32" s="58">
        <v>16870</v>
      </c>
      <c r="C32" s="58">
        <v>1680</v>
      </c>
      <c r="D32" s="58">
        <v>1623.1</v>
      </c>
      <c r="E32" s="28">
        <f t="shared" si="4"/>
        <v>9.6212211025489029</v>
      </c>
      <c r="F32" s="28">
        <f t="shared" si="5"/>
        <v>96.613095238095241</v>
      </c>
      <c r="G32" s="58">
        <v>3257.8</v>
      </c>
      <c r="H32" s="28">
        <f t="shared" si="6"/>
        <v>49.821965743753452</v>
      </c>
      <c r="I32" s="58">
        <v>102.4</v>
      </c>
    </row>
    <row r="33" spans="1:9" ht="14.25" x14ac:dyDescent="0.2">
      <c r="A33" s="7" t="s">
        <v>105</v>
      </c>
      <c r="B33" s="57">
        <f t="shared" ref="B33:G33" si="10">SUM(B34:B35)</f>
        <v>14577</v>
      </c>
      <c r="C33" s="57">
        <f t="shared" ref="C33" si="11">SUM(C34:C35)</f>
        <v>4240</v>
      </c>
      <c r="D33" s="57">
        <f t="shared" si="10"/>
        <v>4306.6000000000004</v>
      </c>
      <c r="E33" s="25">
        <f t="shared" si="4"/>
        <v>29.54380187967346</v>
      </c>
      <c r="F33" s="25">
        <f t="shared" si="5"/>
        <v>101.57075471698114</v>
      </c>
      <c r="G33" s="57">
        <f t="shared" si="10"/>
        <v>4835.1000000000004</v>
      </c>
      <c r="H33" s="25">
        <f t="shared" si="6"/>
        <v>89.069512523008825</v>
      </c>
      <c r="I33" s="57">
        <f t="shared" ref="I33" si="12">SUM(I34:I35)</f>
        <v>308.5</v>
      </c>
    </row>
    <row r="34" spans="1:9" x14ac:dyDescent="0.2">
      <c r="A34" s="3" t="s">
        <v>103</v>
      </c>
      <c r="B34" s="58">
        <v>9360</v>
      </c>
      <c r="C34" s="58">
        <v>3400</v>
      </c>
      <c r="D34" s="58">
        <v>3417.6</v>
      </c>
      <c r="E34" s="28">
        <f t="shared" si="4"/>
        <v>36.512820512820511</v>
      </c>
      <c r="F34" s="28">
        <f t="shared" si="5"/>
        <v>100.51764705882353</v>
      </c>
      <c r="G34" s="58">
        <v>4349.3</v>
      </c>
      <c r="H34" s="28">
        <f t="shared" si="6"/>
        <v>78.578162003080948</v>
      </c>
      <c r="I34" s="58">
        <v>264.39999999999998</v>
      </c>
    </row>
    <row r="35" spans="1:9" x14ac:dyDescent="0.2">
      <c r="A35" s="3" t="s">
        <v>104</v>
      </c>
      <c r="B35" s="58">
        <v>5217</v>
      </c>
      <c r="C35" s="58">
        <v>840</v>
      </c>
      <c r="D35" s="58">
        <v>889</v>
      </c>
      <c r="E35" s="28">
        <f t="shared" si="4"/>
        <v>17.040444700019169</v>
      </c>
      <c r="F35" s="28">
        <f t="shared" si="5"/>
        <v>105.83333333333333</v>
      </c>
      <c r="G35" s="58">
        <v>485.8</v>
      </c>
      <c r="H35" s="28">
        <f t="shared" si="6"/>
        <v>182.99711815561957</v>
      </c>
      <c r="I35" s="58">
        <v>44.1</v>
      </c>
    </row>
    <row r="36" spans="1:9" ht="14.25" x14ac:dyDescent="0.2">
      <c r="A36" s="5" t="s">
        <v>12</v>
      </c>
      <c r="B36" s="59">
        <f>SUM(B37,B39,B40)</f>
        <v>13434</v>
      </c>
      <c r="C36" s="59">
        <f>SUM(C37,C39,C40)</f>
        <v>5744</v>
      </c>
      <c r="D36" s="59">
        <f t="shared" ref="D36" si="13">SUM(D37,D39,D40)</f>
        <v>6089.9000000000005</v>
      </c>
      <c r="E36" s="25">
        <f t="shared" si="4"/>
        <v>45.331993449456611</v>
      </c>
      <c r="F36" s="25">
        <f t="shared" si="5"/>
        <v>106.02193593314763</v>
      </c>
      <c r="G36" s="59">
        <f>SUM(G37,G39,G40)</f>
        <v>5078.3999999999996</v>
      </c>
      <c r="H36" s="25">
        <f t="shared" si="6"/>
        <v>119.91769061121616</v>
      </c>
      <c r="I36" s="59">
        <f t="shared" ref="I36" si="14">SUM(I37,I39,I40)</f>
        <v>1272.7</v>
      </c>
    </row>
    <row r="37" spans="1:9" ht="24.75" customHeight="1" x14ac:dyDescent="0.2">
      <c r="A37" s="3" t="s">
        <v>13</v>
      </c>
      <c r="B37" s="58">
        <v>13300</v>
      </c>
      <c r="C37" s="58">
        <v>5724</v>
      </c>
      <c r="D37" s="58">
        <v>6054.3</v>
      </c>
      <c r="E37" s="28">
        <f t="shared" si="4"/>
        <v>45.521052631578954</v>
      </c>
      <c r="F37" s="28">
        <f t="shared" si="5"/>
        <v>105.77044025157234</v>
      </c>
      <c r="G37" s="58">
        <v>5052.3999999999996</v>
      </c>
      <c r="H37" s="28">
        <f t="shared" si="6"/>
        <v>119.83017971657036</v>
      </c>
      <c r="I37" s="58">
        <v>1256.3</v>
      </c>
    </row>
    <row r="38" spans="1:9" ht="12.75" hidden="1" customHeight="1" x14ac:dyDescent="0.2">
      <c r="A38" s="4" t="s">
        <v>91</v>
      </c>
      <c r="B38" s="58"/>
      <c r="C38" s="58"/>
      <c r="D38" s="58"/>
      <c r="E38" s="28"/>
      <c r="F38" s="28"/>
      <c r="G38" s="58"/>
      <c r="H38" s="28"/>
      <c r="I38" s="58"/>
    </row>
    <row r="39" spans="1:9" ht="27" customHeight="1" x14ac:dyDescent="0.2">
      <c r="A39" s="3" t="s">
        <v>14</v>
      </c>
      <c r="B39" s="58">
        <v>110</v>
      </c>
      <c r="C39" s="58">
        <v>20</v>
      </c>
      <c r="D39" s="58">
        <v>10</v>
      </c>
      <c r="E39" s="28">
        <f>$D:$D/$B:$B*100</f>
        <v>9.0909090909090917</v>
      </c>
      <c r="F39" s="28">
        <v>0</v>
      </c>
      <c r="G39" s="58">
        <v>10</v>
      </c>
      <c r="H39" s="28">
        <v>0</v>
      </c>
      <c r="I39" s="58">
        <v>10</v>
      </c>
    </row>
    <row r="40" spans="1:9" ht="72" customHeight="1" x14ac:dyDescent="0.2">
      <c r="A40" s="3" t="s">
        <v>139</v>
      </c>
      <c r="B40" s="58">
        <v>24</v>
      </c>
      <c r="C40" s="58">
        <v>0</v>
      </c>
      <c r="D40" s="58">
        <v>25.6</v>
      </c>
      <c r="E40" s="28">
        <f>$D:$D/$B:$B*100</f>
        <v>106.66666666666667</v>
      </c>
      <c r="F40" s="28">
        <v>0</v>
      </c>
      <c r="G40" s="58">
        <v>16</v>
      </c>
      <c r="H40" s="28">
        <f>$D:$D/$G:$G*100</f>
        <v>160</v>
      </c>
      <c r="I40" s="58">
        <v>6.4</v>
      </c>
    </row>
    <row r="41" spans="1:9" ht="25.5" x14ac:dyDescent="0.2">
      <c r="A41" s="7" t="s">
        <v>15</v>
      </c>
      <c r="B41" s="59">
        <f>$42:$42+$43:$43</f>
        <v>0</v>
      </c>
      <c r="C41" s="59">
        <f>$42:$42+$43:$43</f>
        <v>0</v>
      </c>
      <c r="D41" s="59">
        <f>$42:$42+$43:$43</f>
        <v>0</v>
      </c>
      <c r="E41" s="25">
        <v>0</v>
      </c>
      <c r="F41" s="25">
        <v>0</v>
      </c>
      <c r="G41" s="59">
        <f>$42:$42+$43:$43</f>
        <v>0</v>
      </c>
      <c r="H41" s="25">
        <v>0</v>
      </c>
      <c r="I41" s="59">
        <f>$42:$42+$43:$43</f>
        <v>0</v>
      </c>
    </row>
    <row r="42" spans="1:9" ht="25.5" x14ac:dyDescent="0.2">
      <c r="A42" s="3" t="s">
        <v>16</v>
      </c>
      <c r="B42" s="58">
        <v>0</v>
      </c>
      <c r="C42" s="58">
        <v>0</v>
      </c>
      <c r="D42" s="58">
        <v>0</v>
      </c>
      <c r="E42" s="28">
        <v>0</v>
      </c>
      <c r="F42" s="28">
        <v>0</v>
      </c>
      <c r="G42" s="58">
        <v>0</v>
      </c>
      <c r="H42" s="28">
        <v>0</v>
      </c>
      <c r="I42" s="58">
        <v>0</v>
      </c>
    </row>
    <row r="43" spans="1:9" ht="25.5" x14ac:dyDescent="0.2">
      <c r="A43" s="3" t="s">
        <v>17</v>
      </c>
      <c r="B43" s="58">
        <v>0</v>
      </c>
      <c r="C43" s="58">
        <v>0</v>
      </c>
      <c r="D43" s="58">
        <v>0</v>
      </c>
      <c r="E43" s="28">
        <v>0</v>
      </c>
      <c r="F43" s="28">
        <v>0</v>
      </c>
      <c r="G43" s="58">
        <v>0</v>
      </c>
      <c r="H43" s="28">
        <v>0</v>
      </c>
      <c r="I43" s="58">
        <v>0</v>
      </c>
    </row>
    <row r="44" spans="1:9" ht="38.25" x14ac:dyDescent="0.2">
      <c r="A44" s="7" t="s">
        <v>18</v>
      </c>
      <c r="B44" s="59">
        <f>SUM(B45:B51)</f>
        <v>88141.6</v>
      </c>
      <c r="C44" s="59">
        <f>SUM(C45:C51)</f>
        <v>38945.1</v>
      </c>
      <c r="D44" s="59">
        <f>SUM(D45:D51)</f>
        <v>37444.5</v>
      </c>
      <c r="E44" s="25">
        <f>$D:$D/$B:$B*100</f>
        <v>42.482210443195946</v>
      </c>
      <c r="F44" s="25">
        <f>$D:$D/$C:$C*100</f>
        <v>96.146883690117633</v>
      </c>
      <c r="G44" s="59">
        <f>SUM(G45:G51)</f>
        <v>33991</v>
      </c>
      <c r="H44" s="25">
        <f>$D:$D/$G:$G*100</f>
        <v>110.16004236415522</v>
      </c>
      <c r="I44" s="59">
        <f>SUM(I45:I51)</f>
        <v>4584.1000000000004</v>
      </c>
    </row>
    <row r="45" spans="1:9" ht="76.5" x14ac:dyDescent="0.2">
      <c r="A45" s="4" t="s">
        <v>85</v>
      </c>
      <c r="B45" s="58">
        <v>57700</v>
      </c>
      <c r="C45" s="58">
        <v>24460</v>
      </c>
      <c r="D45" s="58">
        <v>23510.3</v>
      </c>
      <c r="E45" s="28">
        <f>$D:$D/$B:$B*100</f>
        <v>40.745753899480071</v>
      </c>
      <c r="F45" s="28">
        <f>$D:$D/$C:$C*100</f>
        <v>96.117334423548655</v>
      </c>
      <c r="G45" s="58">
        <v>21189.8</v>
      </c>
      <c r="H45" s="28">
        <f>$D:$D/$G:$G*100</f>
        <v>110.95102360569709</v>
      </c>
      <c r="I45" s="58">
        <v>2475.8000000000002</v>
      </c>
    </row>
    <row r="46" spans="1:9" ht="38.25" x14ac:dyDescent="0.2">
      <c r="A46" s="3" t="s">
        <v>109</v>
      </c>
      <c r="B46" s="58">
        <v>20380</v>
      </c>
      <c r="C46" s="58">
        <v>9320</v>
      </c>
      <c r="D46" s="58">
        <v>8142.3</v>
      </c>
      <c r="E46" s="28">
        <f>$D:$D/$B:$B*100</f>
        <v>39.952404317958781</v>
      </c>
      <c r="F46" s="28">
        <f>$D:$D/$C:$C*100</f>
        <v>87.363733905579394</v>
      </c>
      <c r="G46" s="58">
        <v>9031.6</v>
      </c>
      <c r="H46" s="28">
        <f>$D:$D/$G:$G*100</f>
        <v>90.153461180743165</v>
      </c>
      <c r="I46" s="58">
        <v>1169</v>
      </c>
    </row>
    <row r="47" spans="1:9" ht="89.25" x14ac:dyDescent="0.2">
      <c r="A47" s="3" t="s">
        <v>149</v>
      </c>
      <c r="B47" s="58">
        <v>0</v>
      </c>
      <c r="C47" s="58">
        <v>0</v>
      </c>
      <c r="D47" s="58">
        <v>0</v>
      </c>
      <c r="E47" s="28">
        <v>0</v>
      </c>
      <c r="F47" s="28">
        <v>0</v>
      </c>
      <c r="G47" s="58">
        <v>0</v>
      </c>
      <c r="H47" s="28">
        <v>0</v>
      </c>
      <c r="I47" s="58">
        <v>0</v>
      </c>
    </row>
    <row r="48" spans="1:9" ht="19.5" customHeight="1" x14ac:dyDescent="0.2">
      <c r="A48" s="3" t="s">
        <v>19</v>
      </c>
      <c r="B48" s="58">
        <v>11.6</v>
      </c>
      <c r="C48" s="58">
        <v>11.6</v>
      </c>
      <c r="D48" s="58">
        <v>14.9</v>
      </c>
      <c r="E48" s="28">
        <f>$D:$D/$B:$B*100</f>
        <v>128.44827586206898</v>
      </c>
      <c r="F48" s="28">
        <f>$D:$D/$C:$C*100</f>
        <v>128.44827586206898</v>
      </c>
      <c r="G48" s="58">
        <v>11.6</v>
      </c>
      <c r="H48" s="28">
        <f>$D:$D/$G:$G*100</f>
        <v>128.44827586206898</v>
      </c>
      <c r="I48" s="58">
        <v>0</v>
      </c>
    </row>
    <row r="49" spans="1:9" ht="46.5" customHeight="1" x14ac:dyDescent="0.2">
      <c r="A49" s="4" t="s">
        <v>80</v>
      </c>
      <c r="B49" s="58">
        <v>8550</v>
      </c>
      <c r="C49" s="58">
        <v>4492.5</v>
      </c>
      <c r="D49" s="58">
        <v>4855.1000000000004</v>
      </c>
      <c r="E49" s="28">
        <f>$D:$D/$B:$B*100</f>
        <v>56.784795321637425</v>
      </c>
      <c r="F49" s="28">
        <f>$D:$D/$C:$C*100</f>
        <v>108.07122982749027</v>
      </c>
      <c r="G49" s="58">
        <v>3758</v>
      </c>
      <c r="H49" s="28">
        <f>$D:$D/$G:$G*100</f>
        <v>129.19372006386376</v>
      </c>
      <c r="I49" s="58">
        <v>820.8</v>
      </c>
    </row>
    <row r="50" spans="1:9" ht="119.25" customHeight="1" x14ac:dyDescent="0.2">
      <c r="A50" s="4" t="s">
        <v>152</v>
      </c>
      <c r="B50" s="58">
        <v>180</v>
      </c>
      <c r="C50" s="58">
        <v>61</v>
      </c>
      <c r="D50" s="58">
        <v>363.5</v>
      </c>
      <c r="E50" s="28">
        <f>$D:$D/$B:$B*100</f>
        <v>201.94444444444443</v>
      </c>
      <c r="F50" s="28">
        <f>$D:$D/$C:$C*100</f>
        <v>595.90163934426221</v>
      </c>
      <c r="G50" s="58">
        <v>0</v>
      </c>
      <c r="H50" s="28">
        <v>0</v>
      </c>
      <c r="I50" s="58">
        <v>21.8</v>
      </c>
    </row>
    <row r="51" spans="1:9" ht="120.75" customHeight="1" x14ac:dyDescent="0.2">
      <c r="A51" s="3" t="s">
        <v>153</v>
      </c>
      <c r="B51" s="58">
        <v>1320</v>
      </c>
      <c r="C51" s="58">
        <v>600</v>
      </c>
      <c r="D51" s="58">
        <v>558.4</v>
      </c>
      <c r="E51" s="28">
        <f>$D:$D/$B:$B*100</f>
        <v>42.303030303030305</v>
      </c>
      <c r="F51" s="28">
        <f>$D:$D/$C:$C*100</f>
        <v>93.066666666666663</v>
      </c>
      <c r="G51" s="58">
        <v>0</v>
      </c>
      <c r="H51" s="28">
        <v>0</v>
      </c>
      <c r="I51" s="58">
        <v>96.7</v>
      </c>
    </row>
    <row r="52" spans="1:9" ht="25.5" x14ac:dyDescent="0.2">
      <c r="A52" s="49" t="s">
        <v>20</v>
      </c>
      <c r="B52" s="57">
        <v>16640</v>
      </c>
      <c r="C52" s="57">
        <v>7329.3</v>
      </c>
      <c r="D52" s="57">
        <v>5307.4</v>
      </c>
      <c r="E52" s="25">
        <f>$D:$D/$B:$B*100</f>
        <v>31.89543269230769</v>
      </c>
      <c r="F52" s="25">
        <f>$D:$D/$C:$C*100</f>
        <v>72.41346376870915</v>
      </c>
      <c r="G52" s="57">
        <v>10727.8</v>
      </c>
      <c r="H52" s="25">
        <f>$D:$D/$G:$G*100</f>
        <v>49.473330971867483</v>
      </c>
      <c r="I52" s="57">
        <v>21.1</v>
      </c>
    </row>
    <row r="53" spans="1:9" ht="25.5" x14ac:dyDescent="0.2">
      <c r="A53" s="46" t="s">
        <v>86</v>
      </c>
      <c r="B53" s="57">
        <v>0</v>
      </c>
      <c r="C53" s="57">
        <v>0</v>
      </c>
      <c r="D53" s="57">
        <v>0</v>
      </c>
      <c r="E53" s="25">
        <v>0</v>
      </c>
      <c r="F53" s="25">
        <v>0</v>
      </c>
      <c r="G53" s="57">
        <v>0</v>
      </c>
      <c r="H53" s="25">
        <v>0</v>
      </c>
      <c r="I53" s="57">
        <v>0</v>
      </c>
    </row>
    <row r="54" spans="1:9" ht="51" x14ac:dyDescent="0.2">
      <c r="A54" s="46" t="s">
        <v>102</v>
      </c>
      <c r="B54" s="57">
        <v>454.2</v>
      </c>
      <c r="C54" s="57">
        <v>189.2</v>
      </c>
      <c r="D54" s="57">
        <v>128.30000000000001</v>
      </c>
      <c r="E54" s="25">
        <f>$D:$D/$B:$B*100</f>
        <v>28.247468075737565</v>
      </c>
      <c r="F54" s="25">
        <f>$D:$D/$C:$C*100</f>
        <v>67.81183932346724</v>
      </c>
      <c r="G54" s="57">
        <v>177.1</v>
      </c>
      <c r="H54" s="25">
        <f>$D:$D/$G:$G*100</f>
        <v>72.444946357989849</v>
      </c>
      <c r="I54" s="57">
        <v>7.1</v>
      </c>
    </row>
    <row r="55" spans="1:9" ht="25.5" x14ac:dyDescent="0.2">
      <c r="A55" s="46" t="s">
        <v>87</v>
      </c>
      <c r="B55" s="57">
        <v>60</v>
      </c>
      <c r="C55" s="57">
        <v>25</v>
      </c>
      <c r="D55" s="57">
        <v>600.9</v>
      </c>
      <c r="E55" s="25">
        <f>$D:$D/$B:$B*100</f>
        <v>1001.4999999999999</v>
      </c>
      <c r="F55" s="25">
        <f>$D:$D/$C:$C*100</f>
        <v>2403.6</v>
      </c>
      <c r="G55" s="57">
        <v>3014.1</v>
      </c>
      <c r="H55" s="25">
        <f>$D:$D/$G:$G*100</f>
        <v>19.936299392853588</v>
      </c>
      <c r="I55" s="57">
        <v>359.4</v>
      </c>
    </row>
    <row r="56" spans="1:9" ht="25.5" x14ac:dyDescent="0.2">
      <c r="A56" s="7" t="s">
        <v>21</v>
      </c>
      <c r="B56" s="59">
        <f>$57:$57+$58:$58+$59:$59</f>
        <v>10510</v>
      </c>
      <c r="C56" s="59">
        <f>$57:$57+$58:$58+$59:$59</f>
        <v>5625</v>
      </c>
      <c r="D56" s="59">
        <f>$57:$57+$58:$58+$59:$59</f>
        <v>7899.5999999999995</v>
      </c>
      <c r="E56" s="25">
        <f>$D:$D/$B:$B*100</f>
        <v>75.162702188392004</v>
      </c>
      <c r="F56" s="25">
        <f>$D:$D/$C:$C*100</f>
        <v>140.43733333333333</v>
      </c>
      <c r="G56" s="59">
        <f>$57:$57+$58:$58+$59:$59</f>
        <v>6458.8</v>
      </c>
      <c r="H56" s="25">
        <f>$D:$D/$G:$G*100</f>
        <v>122.30754938997954</v>
      </c>
      <c r="I56" s="59">
        <f>$57:$57+$58:$58+$59:$59</f>
        <v>1430.6000000000001</v>
      </c>
    </row>
    <row r="57" spans="1:9" ht="30" customHeight="1" x14ac:dyDescent="0.2">
      <c r="A57" s="3" t="s">
        <v>148</v>
      </c>
      <c r="B57" s="60">
        <v>0</v>
      </c>
      <c r="C57" s="60">
        <v>0</v>
      </c>
      <c r="D57" s="60">
        <v>0</v>
      </c>
      <c r="E57" s="28">
        <v>0</v>
      </c>
      <c r="F57" s="28">
        <v>0</v>
      </c>
      <c r="G57" s="60">
        <v>0</v>
      </c>
      <c r="H57" s="28">
        <v>0</v>
      </c>
      <c r="I57" s="60">
        <v>0</v>
      </c>
    </row>
    <row r="58" spans="1:9" ht="38.25" x14ac:dyDescent="0.2">
      <c r="A58" s="3" t="s">
        <v>22</v>
      </c>
      <c r="B58" s="58">
        <v>7910</v>
      </c>
      <c r="C58" s="58">
        <v>4750</v>
      </c>
      <c r="D58" s="58">
        <v>7383.4</v>
      </c>
      <c r="E58" s="28">
        <f t="shared" ref="E58:E64" si="15">$D:$D/$B:$B*100</f>
        <v>93.342604298356505</v>
      </c>
      <c r="F58" s="28">
        <f t="shared" ref="F58:F64" si="16">$D:$D/$C:$C*100</f>
        <v>155.44</v>
      </c>
      <c r="G58" s="58">
        <v>5142</v>
      </c>
      <c r="H58" s="28">
        <f t="shared" ref="H58:H64" si="17">$D:$D/$G:$G*100</f>
        <v>143.59004278490858</v>
      </c>
      <c r="I58" s="58">
        <v>1266.7</v>
      </c>
    </row>
    <row r="59" spans="1:9" ht="14.25" customHeight="1" x14ac:dyDescent="0.2">
      <c r="A59" s="3" t="s">
        <v>23</v>
      </c>
      <c r="B59" s="58">
        <v>2600</v>
      </c>
      <c r="C59" s="58">
        <v>875</v>
      </c>
      <c r="D59" s="58">
        <v>516.20000000000005</v>
      </c>
      <c r="E59" s="28">
        <f t="shared" si="15"/>
        <v>19.853846153846156</v>
      </c>
      <c r="F59" s="28">
        <f t="shared" si="16"/>
        <v>58.994285714285724</v>
      </c>
      <c r="G59" s="58">
        <v>1316.8</v>
      </c>
      <c r="H59" s="28">
        <f t="shared" si="17"/>
        <v>39.201093560145814</v>
      </c>
      <c r="I59" s="58">
        <v>163.9</v>
      </c>
    </row>
    <row r="60" spans="1:9" ht="14.25" x14ac:dyDescent="0.2">
      <c r="A60" s="49" t="s">
        <v>24</v>
      </c>
      <c r="B60" s="59">
        <f>SUM(B61:B84)</f>
        <v>2574.1000000000004</v>
      </c>
      <c r="C60" s="59">
        <f>SUM(C61:C84)</f>
        <v>1092.5</v>
      </c>
      <c r="D60" s="59">
        <f>SUM(D61:D84)</f>
        <v>1245.3999999999999</v>
      </c>
      <c r="E60" s="25">
        <f t="shared" si="15"/>
        <v>48.38195874286157</v>
      </c>
      <c r="F60" s="25">
        <f t="shared" si="16"/>
        <v>113.99542334096108</v>
      </c>
      <c r="G60" s="59">
        <f>SUM(G61:G84)</f>
        <v>1298.9000000000003</v>
      </c>
      <c r="H60" s="25">
        <f t="shared" si="17"/>
        <v>95.881130187081339</v>
      </c>
      <c r="I60" s="59">
        <f>SUM(I61:I84)</f>
        <v>139.30000000000001</v>
      </c>
    </row>
    <row r="61" spans="1:9" ht="63.75" x14ac:dyDescent="0.2">
      <c r="A61" s="3" t="s">
        <v>124</v>
      </c>
      <c r="B61" s="60">
        <v>34.799999999999997</v>
      </c>
      <c r="C61" s="60">
        <v>8</v>
      </c>
      <c r="D61" s="60">
        <v>30.1</v>
      </c>
      <c r="E61" s="28">
        <f t="shared" si="15"/>
        <v>86.494252873563227</v>
      </c>
      <c r="F61" s="28">
        <f t="shared" si="16"/>
        <v>376.25</v>
      </c>
      <c r="G61" s="60">
        <v>7.4</v>
      </c>
      <c r="H61" s="28">
        <f t="shared" si="17"/>
        <v>406.75675675675677</v>
      </c>
      <c r="I61" s="60">
        <v>16.899999999999999</v>
      </c>
    </row>
    <row r="62" spans="1:9" ht="107.25" customHeight="1" x14ac:dyDescent="0.2">
      <c r="A62" s="3" t="s">
        <v>114</v>
      </c>
      <c r="B62" s="58">
        <v>265</v>
      </c>
      <c r="C62" s="58">
        <v>118</v>
      </c>
      <c r="D62" s="58">
        <v>109.5</v>
      </c>
      <c r="E62" s="28">
        <f t="shared" si="15"/>
        <v>41.320754716981135</v>
      </c>
      <c r="F62" s="28">
        <f t="shared" si="16"/>
        <v>92.796610169491515</v>
      </c>
      <c r="G62" s="58">
        <v>140</v>
      </c>
      <c r="H62" s="28">
        <f t="shared" si="17"/>
        <v>78.214285714285708</v>
      </c>
      <c r="I62" s="58">
        <v>24.8</v>
      </c>
    </row>
    <row r="63" spans="1:9" ht="87" customHeight="1" x14ac:dyDescent="0.2">
      <c r="A63" s="3" t="s">
        <v>130</v>
      </c>
      <c r="B63" s="58">
        <v>7</v>
      </c>
      <c r="C63" s="58">
        <v>3</v>
      </c>
      <c r="D63" s="58">
        <v>41.4</v>
      </c>
      <c r="E63" s="28">
        <f t="shared" si="15"/>
        <v>591.42857142857133</v>
      </c>
      <c r="F63" s="28">
        <f t="shared" si="16"/>
        <v>1380</v>
      </c>
      <c r="G63" s="58">
        <v>26.2</v>
      </c>
      <c r="H63" s="28">
        <f t="shared" si="17"/>
        <v>158.01526717557252</v>
      </c>
      <c r="I63" s="58">
        <v>5.7</v>
      </c>
    </row>
    <row r="64" spans="1:9" ht="94.5" customHeight="1" x14ac:dyDescent="0.2">
      <c r="A64" s="3" t="s">
        <v>129</v>
      </c>
      <c r="B64" s="58">
        <v>650</v>
      </c>
      <c r="C64" s="58">
        <v>325</v>
      </c>
      <c r="D64" s="58">
        <v>4</v>
      </c>
      <c r="E64" s="28">
        <f t="shared" si="15"/>
        <v>0.61538461538461542</v>
      </c>
      <c r="F64" s="28">
        <f t="shared" si="16"/>
        <v>1.2307692307692308</v>
      </c>
      <c r="G64" s="58">
        <v>341</v>
      </c>
      <c r="H64" s="28">
        <f t="shared" si="17"/>
        <v>1.1730205278592376</v>
      </c>
      <c r="I64" s="58">
        <v>0</v>
      </c>
    </row>
    <row r="65" spans="1:9" ht="94.5" customHeight="1" x14ac:dyDescent="0.2">
      <c r="A65" s="4" t="s">
        <v>142</v>
      </c>
      <c r="B65" s="58">
        <v>0</v>
      </c>
      <c r="C65" s="58">
        <v>0</v>
      </c>
      <c r="D65" s="58">
        <v>0</v>
      </c>
      <c r="E65" s="28">
        <v>0</v>
      </c>
      <c r="F65" s="28">
        <v>0</v>
      </c>
      <c r="G65" s="58">
        <v>0</v>
      </c>
      <c r="H65" s="28">
        <v>0</v>
      </c>
      <c r="I65" s="58">
        <v>0</v>
      </c>
    </row>
    <row r="66" spans="1:9" ht="85.5" customHeight="1" x14ac:dyDescent="0.2">
      <c r="A66" s="4" t="s">
        <v>127</v>
      </c>
      <c r="B66" s="58">
        <v>0</v>
      </c>
      <c r="C66" s="58">
        <v>0</v>
      </c>
      <c r="D66" s="58">
        <v>0</v>
      </c>
      <c r="E66" s="28">
        <v>0</v>
      </c>
      <c r="F66" s="28">
        <v>0</v>
      </c>
      <c r="G66" s="58">
        <v>0</v>
      </c>
      <c r="H66" s="28">
        <v>0</v>
      </c>
      <c r="I66" s="58">
        <v>0</v>
      </c>
    </row>
    <row r="67" spans="1:9" ht="84.75" customHeight="1" x14ac:dyDescent="0.2">
      <c r="A67" s="4" t="s">
        <v>143</v>
      </c>
      <c r="B67" s="58">
        <v>0</v>
      </c>
      <c r="C67" s="58">
        <v>0</v>
      </c>
      <c r="D67" s="58">
        <v>0</v>
      </c>
      <c r="E67" s="28">
        <v>0</v>
      </c>
      <c r="F67" s="28">
        <v>0</v>
      </c>
      <c r="G67" s="58">
        <v>25</v>
      </c>
      <c r="H67" s="28">
        <v>0</v>
      </c>
      <c r="I67" s="58">
        <v>0</v>
      </c>
    </row>
    <row r="68" spans="1:9" ht="106.5" customHeight="1" x14ac:dyDescent="0.2">
      <c r="A68" s="4" t="s">
        <v>115</v>
      </c>
      <c r="B68" s="58">
        <v>240</v>
      </c>
      <c r="C68" s="58">
        <v>120</v>
      </c>
      <c r="D68" s="58">
        <v>63.9</v>
      </c>
      <c r="E68" s="28">
        <f>$D:$D/$B:$B*100</f>
        <v>26.625</v>
      </c>
      <c r="F68" s="28">
        <f>$D:$D/$C:$C*100</f>
        <v>53.25</v>
      </c>
      <c r="G68" s="58">
        <v>123.5</v>
      </c>
      <c r="H68" s="28">
        <f>$D:$D/$G:$G*100</f>
        <v>51.740890688259114</v>
      </c>
      <c r="I68" s="58">
        <v>5</v>
      </c>
    </row>
    <row r="69" spans="1:9" ht="118.5" customHeight="1" x14ac:dyDescent="0.2">
      <c r="A69" s="3" t="s">
        <v>116</v>
      </c>
      <c r="B69" s="58">
        <v>10</v>
      </c>
      <c r="C69" s="58">
        <v>3</v>
      </c>
      <c r="D69" s="58">
        <v>1</v>
      </c>
      <c r="E69" s="28">
        <f>$D:$D/$B:$B*100</f>
        <v>10</v>
      </c>
      <c r="F69" s="28">
        <f>$D:$D/$C:$C*100</f>
        <v>33.333333333333329</v>
      </c>
      <c r="G69" s="58">
        <v>6.7</v>
      </c>
      <c r="H69" s="28">
        <f>$D:$D/$G:$G*100</f>
        <v>14.925373134328357</v>
      </c>
      <c r="I69" s="58">
        <v>0.3</v>
      </c>
    </row>
    <row r="70" spans="1:9" ht="96" customHeight="1" x14ac:dyDescent="0.2">
      <c r="A70" s="3" t="s">
        <v>140</v>
      </c>
      <c r="B70" s="58">
        <v>0</v>
      </c>
      <c r="C70" s="58">
        <v>0</v>
      </c>
      <c r="D70" s="58">
        <v>0</v>
      </c>
      <c r="E70" s="28">
        <v>0</v>
      </c>
      <c r="F70" s="28">
        <v>0</v>
      </c>
      <c r="G70" s="58">
        <v>0</v>
      </c>
      <c r="H70" s="28">
        <v>0</v>
      </c>
      <c r="I70" s="58">
        <v>0</v>
      </c>
    </row>
    <row r="71" spans="1:9" ht="97.5" customHeight="1" x14ac:dyDescent="0.2">
      <c r="A71" s="3" t="s">
        <v>128</v>
      </c>
      <c r="B71" s="58">
        <v>0</v>
      </c>
      <c r="C71" s="58">
        <v>0</v>
      </c>
      <c r="D71" s="58">
        <v>5.3</v>
      </c>
      <c r="E71" s="28">
        <v>0</v>
      </c>
      <c r="F71" s="28">
        <v>0</v>
      </c>
      <c r="G71" s="58">
        <v>3</v>
      </c>
      <c r="H71" s="28">
        <v>0</v>
      </c>
      <c r="I71" s="58">
        <v>0.7</v>
      </c>
    </row>
    <row r="72" spans="1:9" ht="114.75" customHeight="1" x14ac:dyDescent="0.2">
      <c r="A72" s="3" t="s">
        <v>144</v>
      </c>
      <c r="B72" s="58">
        <v>0</v>
      </c>
      <c r="C72" s="58">
        <v>0</v>
      </c>
      <c r="D72" s="58">
        <v>0</v>
      </c>
      <c r="E72" s="28">
        <v>0</v>
      </c>
      <c r="F72" s="28">
        <v>0</v>
      </c>
      <c r="G72" s="58">
        <v>192.5</v>
      </c>
      <c r="H72" s="28">
        <v>0</v>
      </c>
      <c r="I72" s="58">
        <v>0</v>
      </c>
    </row>
    <row r="73" spans="1:9" ht="90" customHeight="1" x14ac:dyDescent="0.2">
      <c r="A73" s="3" t="s">
        <v>131</v>
      </c>
      <c r="B73" s="58">
        <v>208</v>
      </c>
      <c r="C73" s="58">
        <v>77</v>
      </c>
      <c r="D73" s="58">
        <v>23.9</v>
      </c>
      <c r="E73" s="28">
        <f>$D:$D/$B:$B*100</f>
        <v>11.490384615384615</v>
      </c>
      <c r="F73" s="28">
        <f>$D:$D/$C:$C*100</f>
        <v>31.038961038961038</v>
      </c>
      <c r="G73" s="58">
        <v>170.1</v>
      </c>
      <c r="H73" s="28">
        <f>$D:$D/$G:$G*100</f>
        <v>14.050558495002937</v>
      </c>
      <c r="I73" s="58">
        <v>8.1</v>
      </c>
    </row>
    <row r="74" spans="1:9" ht="91.5" customHeight="1" x14ac:dyDescent="0.2">
      <c r="A74" s="3" t="s">
        <v>117</v>
      </c>
      <c r="B74" s="58">
        <v>320</v>
      </c>
      <c r="C74" s="58">
        <v>282.5</v>
      </c>
      <c r="D74" s="58">
        <v>573.70000000000005</v>
      </c>
      <c r="E74" s="28">
        <f>$D:$D/$B:$B*100</f>
        <v>179.28125</v>
      </c>
      <c r="F74" s="28">
        <f>$D:$D/$C:$C*100</f>
        <v>203.07964601769913</v>
      </c>
      <c r="G74" s="58">
        <v>187.7</v>
      </c>
      <c r="H74" s="28">
        <f>$D:$D/$G:$G*100</f>
        <v>305.64730953649445</v>
      </c>
      <c r="I74" s="58">
        <v>50.5</v>
      </c>
    </row>
    <row r="75" spans="1:9" ht="61.5" customHeight="1" x14ac:dyDescent="0.2">
      <c r="A75" s="3" t="s">
        <v>118</v>
      </c>
      <c r="B75" s="58">
        <v>100</v>
      </c>
      <c r="C75" s="58">
        <v>40</v>
      </c>
      <c r="D75" s="58">
        <v>23.4</v>
      </c>
      <c r="E75" s="28">
        <f>$D:$D/$B:$B*100</f>
        <v>23.4</v>
      </c>
      <c r="F75" s="28">
        <f>$D:$D/$C:$C*100</f>
        <v>58.5</v>
      </c>
      <c r="G75" s="58">
        <v>27.9</v>
      </c>
      <c r="H75" s="28">
        <f>$D:$D/$G:$G*100</f>
        <v>83.870967741935488</v>
      </c>
      <c r="I75" s="58">
        <v>10.199999999999999</v>
      </c>
    </row>
    <row r="76" spans="1:9" ht="85.5" customHeight="1" x14ac:dyDescent="0.2">
      <c r="A76" s="3" t="s">
        <v>156</v>
      </c>
      <c r="B76" s="58">
        <v>700</v>
      </c>
      <c r="C76" s="58">
        <v>100</v>
      </c>
      <c r="D76" s="58">
        <v>0</v>
      </c>
      <c r="E76" s="28">
        <f>$D:$D/$B:$B*100</f>
        <v>0</v>
      </c>
      <c r="F76" s="28">
        <v>0</v>
      </c>
      <c r="G76" s="58">
        <v>52.8</v>
      </c>
      <c r="H76" s="28">
        <f>$D:$D/$G:$G*100</f>
        <v>0</v>
      </c>
      <c r="I76" s="58">
        <v>-1.8</v>
      </c>
    </row>
    <row r="77" spans="1:9" ht="95.25" customHeight="1" x14ac:dyDescent="0.2">
      <c r="A77" s="3" t="s">
        <v>157</v>
      </c>
      <c r="B77" s="58">
        <v>0</v>
      </c>
      <c r="C77" s="58">
        <v>0</v>
      </c>
      <c r="D77" s="58">
        <v>273.8</v>
      </c>
      <c r="E77" s="28">
        <v>0</v>
      </c>
      <c r="F77" s="28">
        <v>0</v>
      </c>
      <c r="G77" s="58">
        <v>0</v>
      </c>
      <c r="H77" s="28">
        <v>0</v>
      </c>
      <c r="I77" s="58">
        <v>0</v>
      </c>
    </row>
    <row r="78" spans="1:9" ht="54" customHeight="1" x14ac:dyDescent="0.2">
      <c r="A78" s="3" t="s">
        <v>122</v>
      </c>
      <c r="B78" s="58">
        <v>0</v>
      </c>
      <c r="C78" s="58">
        <v>0</v>
      </c>
      <c r="D78" s="58">
        <v>0</v>
      </c>
      <c r="E78" s="28">
        <v>0</v>
      </c>
      <c r="F78" s="28">
        <v>0</v>
      </c>
      <c r="G78" s="58">
        <v>0</v>
      </c>
      <c r="H78" s="28">
        <v>0</v>
      </c>
      <c r="I78" s="58">
        <v>0</v>
      </c>
    </row>
    <row r="79" spans="1:9" ht="85.5" customHeight="1" x14ac:dyDescent="0.2">
      <c r="A79" s="3" t="s">
        <v>123</v>
      </c>
      <c r="B79" s="58">
        <v>30</v>
      </c>
      <c r="C79" s="58">
        <v>12</v>
      </c>
      <c r="D79" s="58">
        <v>1</v>
      </c>
      <c r="E79" s="28">
        <f>$D:$D/$B:$B*100</f>
        <v>3.3333333333333335</v>
      </c>
      <c r="F79" s="28">
        <f>$D:$D/$C:$C*100</f>
        <v>8.3333333333333321</v>
      </c>
      <c r="G79" s="58">
        <v>0</v>
      </c>
      <c r="H79" s="28">
        <v>0</v>
      </c>
      <c r="I79" s="58">
        <v>0</v>
      </c>
    </row>
    <row r="80" spans="1:9" ht="62.25" customHeight="1" x14ac:dyDescent="0.2">
      <c r="A80" s="3" t="s">
        <v>119</v>
      </c>
      <c r="B80" s="58">
        <v>5.3</v>
      </c>
      <c r="C80" s="58">
        <v>2</v>
      </c>
      <c r="D80" s="58">
        <v>0</v>
      </c>
      <c r="E80" s="28">
        <f>$D:$D/$B:$B*100</f>
        <v>0</v>
      </c>
      <c r="F80" s="28">
        <f>$D:$D/$C:$C*100</f>
        <v>0</v>
      </c>
      <c r="G80" s="58">
        <v>0.4</v>
      </c>
      <c r="H80" s="28">
        <f>$D:$D/$G:$G*100</f>
        <v>0</v>
      </c>
      <c r="I80" s="58">
        <v>0</v>
      </c>
    </row>
    <row r="81" spans="1:12" ht="79.5" customHeight="1" x14ac:dyDescent="0.2">
      <c r="A81" s="3" t="s">
        <v>121</v>
      </c>
      <c r="B81" s="58">
        <v>3</v>
      </c>
      <c r="C81" s="58">
        <v>1.5</v>
      </c>
      <c r="D81" s="58">
        <v>94.3</v>
      </c>
      <c r="E81" s="28">
        <f>$D:$D/$B:$B*100</f>
        <v>3143.3333333333335</v>
      </c>
      <c r="F81" s="28">
        <f>$D:$D/$C:$C*100</f>
        <v>6286.666666666667</v>
      </c>
      <c r="G81" s="58">
        <v>-6</v>
      </c>
      <c r="H81" s="28">
        <f>$D:$D/$G:$G*100</f>
        <v>-1571.6666666666667</v>
      </c>
      <c r="I81" s="58">
        <v>18.899999999999999</v>
      </c>
    </row>
    <row r="82" spans="1:12" ht="80.25" customHeight="1" x14ac:dyDescent="0.2">
      <c r="A82" s="3" t="s">
        <v>120</v>
      </c>
      <c r="B82" s="58">
        <v>1</v>
      </c>
      <c r="C82" s="58">
        <v>0.5</v>
      </c>
      <c r="D82" s="58">
        <v>0.1</v>
      </c>
      <c r="E82" s="28">
        <f>$D:$D/$B:$B*100</f>
        <v>10</v>
      </c>
      <c r="F82" s="28">
        <f>$D:$D/$C:$C*100</f>
        <v>20</v>
      </c>
      <c r="G82" s="58">
        <v>-1.3</v>
      </c>
      <c r="H82" s="28">
        <f>$D:$D/$G:$G*100</f>
        <v>-7.6923076923076925</v>
      </c>
      <c r="I82" s="58">
        <v>0</v>
      </c>
      <c r="L82" s="33"/>
    </row>
    <row r="83" spans="1:12" ht="109.5" customHeight="1" x14ac:dyDescent="0.2">
      <c r="A83" s="3" t="s">
        <v>126</v>
      </c>
      <c r="B83" s="58">
        <v>0</v>
      </c>
      <c r="C83" s="58">
        <v>0</v>
      </c>
      <c r="D83" s="58">
        <v>0</v>
      </c>
      <c r="E83" s="28">
        <v>0</v>
      </c>
      <c r="F83" s="28">
        <v>0</v>
      </c>
      <c r="G83" s="58">
        <v>2</v>
      </c>
      <c r="H83" s="28">
        <f>$D:$D/$G:$G*100</f>
        <v>0</v>
      </c>
      <c r="I83" s="58">
        <v>0</v>
      </c>
      <c r="L83" s="33"/>
    </row>
    <row r="84" spans="1:12" ht="72.75" customHeight="1" x14ac:dyDescent="0.2">
      <c r="A84" s="3" t="s">
        <v>125</v>
      </c>
      <c r="B84" s="58">
        <v>0</v>
      </c>
      <c r="C84" s="58">
        <v>0</v>
      </c>
      <c r="D84" s="58">
        <v>0</v>
      </c>
      <c r="E84" s="28">
        <v>0</v>
      </c>
      <c r="F84" s="28">
        <v>0</v>
      </c>
      <c r="G84" s="58">
        <v>0</v>
      </c>
      <c r="H84" s="28">
        <v>0</v>
      </c>
      <c r="I84" s="58">
        <v>0</v>
      </c>
      <c r="L84" s="33"/>
    </row>
    <row r="85" spans="1:12" ht="14.25" x14ac:dyDescent="0.2">
      <c r="A85" s="5" t="s">
        <v>25</v>
      </c>
      <c r="B85" s="57">
        <v>0</v>
      </c>
      <c r="C85" s="57">
        <v>0</v>
      </c>
      <c r="D85" s="57">
        <v>-3</v>
      </c>
      <c r="E85" s="25">
        <v>0</v>
      </c>
      <c r="F85" s="25">
        <v>0</v>
      </c>
      <c r="G85" s="57">
        <v>0</v>
      </c>
      <c r="H85" s="25">
        <v>0</v>
      </c>
      <c r="I85" s="57">
        <v>13</v>
      </c>
    </row>
    <row r="86" spans="1:12" ht="14.25" x14ac:dyDescent="0.2">
      <c r="A86" s="7" t="s">
        <v>26</v>
      </c>
      <c r="B86" s="59">
        <f>B85+B60+B56+B52+B44+B41+B36+B31+B23+B7+B53+B54+B55+B18</f>
        <v>815875.79999999993</v>
      </c>
      <c r="C86" s="59">
        <f>C85+C60+C56+C52+C44+C41+C36+C31+C23+C7+C53+C54+C55+C18</f>
        <v>305046.80000000005</v>
      </c>
      <c r="D86" s="59">
        <f>D85+D60+D56+D52+D44+D41+D36+D31+D23+D7+D53+D54+D55+D18</f>
        <v>294014.00000000006</v>
      </c>
      <c r="E86" s="25">
        <f t="shared" ref="E86:E93" si="18">$D:$D/$B:$B*100</f>
        <v>36.036612435373137</v>
      </c>
      <c r="F86" s="25">
        <f t="shared" ref="F86:F92" si="19">$D:$D/$C:$C*100</f>
        <v>96.383243489195763</v>
      </c>
      <c r="G86" s="59">
        <f>G85+G60+G56+G52+G44+G41+G36+G31+G23+G7+G53+G54+G55+G18</f>
        <v>342300.69999999995</v>
      </c>
      <c r="H86" s="25">
        <f t="shared" ref="H86:H92" si="20">$D:$D/$G:$G*100</f>
        <v>85.893484880399058</v>
      </c>
      <c r="I86" s="59">
        <f>I85+I60+I56+I52+I44+I41+I36+I31+I23+I7+I53+I54+I55+I18</f>
        <v>52755.5</v>
      </c>
    </row>
    <row r="87" spans="1:12" ht="14.25" x14ac:dyDescent="0.2">
      <c r="A87" s="7" t="s">
        <v>27</v>
      </c>
      <c r="B87" s="59">
        <f>B88+B93+B94+B95+B96</f>
        <v>4646703.7</v>
      </c>
      <c r="C87" s="59">
        <f>C88+C93+C94+C95+C96</f>
        <v>1797894.6999999997</v>
      </c>
      <c r="D87" s="59">
        <f>D88+D93+D94+D95+D96</f>
        <v>1534771.1999999997</v>
      </c>
      <c r="E87" s="25">
        <f t="shared" si="18"/>
        <v>33.029246086855068</v>
      </c>
      <c r="F87" s="25">
        <f t="shared" si="19"/>
        <v>85.36491041438633</v>
      </c>
      <c r="G87" s="59">
        <f>G88+G93+G94+G95+G96</f>
        <v>1958588.5000000002</v>
      </c>
      <c r="H87" s="25">
        <f t="shared" si="20"/>
        <v>78.361085036494373</v>
      </c>
      <c r="I87" s="59">
        <f>I88+I93+I94+I95+I96</f>
        <v>161172.30000000002</v>
      </c>
    </row>
    <row r="88" spans="1:12" ht="25.5" x14ac:dyDescent="0.2">
      <c r="A88" s="7" t="s">
        <v>28</v>
      </c>
      <c r="B88" s="59">
        <f>SUM(B89:B92)</f>
        <v>4652976.9000000004</v>
      </c>
      <c r="C88" s="59">
        <f>SUM(C89:C92)</f>
        <v>1815380.5999999996</v>
      </c>
      <c r="D88" s="59">
        <f>SUM(D89:D92)</f>
        <v>1552666.9999999998</v>
      </c>
      <c r="E88" s="25">
        <f t="shared" si="18"/>
        <v>33.369325345242949</v>
      </c>
      <c r="F88" s="25">
        <f t="shared" si="19"/>
        <v>85.528456126500416</v>
      </c>
      <c r="G88" s="59">
        <f>$89:$89+$90:$90+$91:$91+G92</f>
        <v>1967551.6</v>
      </c>
      <c r="H88" s="25">
        <f t="shared" si="20"/>
        <v>78.913661019106158</v>
      </c>
      <c r="I88" s="59">
        <f>SUM(I89:I92)</f>
        <v>162240.70000000001</v>
      </c>
    </row>
    <row r="89" spans="1:12" x14ac:dyDescent="0.2">
      <c r="A89" s="3" t="s">
        <v>29</v>
      </c>
      <c r="B89" s="58">
        <v>549730</v>
      </c>
      <c r="C89" s="58">
        <v>117768.4</v>
      </c>
      <c r="D89" s="58">
        <v>117768.4</v>
      </c>
      <c r="E89" s="28">
        <f t="shared" si="18"/>
        <v>21.422953086060428</v>
      </c>
      <c r="F89" s="28">
        <f t="shared" si="19"/>
        <v>100</v>
      </c>
      <c r="G89" s="58">
        <v>48931.4</v>
      </c>
      <c r="H89" s="28">
        <f t="shared" si="20"/>
        <v>240.6806263462725</v>
      </c>
      <c r="I89" s="58">
        <v>21919.7</v>
      </c>
    </row>
    <row r="90" spans="1:12" x14ac:dyDescent="0.2">
      <c r="A90" s="3" t="s">
        <v>30</v>
      </c>
      <c r="B90" s="58">
        <v>2540657.4</v>
      </c>
      <c r="C90" s="58">
        <v>1164390.2</v>
      </c>
      <c r="D90" s="58">
        <v>968778.2</v>
      </c>
      <c r="E90" s="28">
        <f t="shared" si="18"/>
        <v>38.131004991070419</v>
      </c>
      <c r="F90" s="28">
        <f t="shared" si="19"/>
        <v>83.200476953516102</v>
      </c>
      <c r="G90" s="58">
        <v>1484814.7</v>
      </c>
      <c r="H90" s="28">
        <f t="shared" si="20"/>
        <v>65.245730662553385</v>
      </c>
      <c r="I90" s="58">
        <v>5151.8</v>
      </c>
    </row>
    <row r="91" spans="1:12" x14ac:dyDescent="0.2">
      <c r="A91" s="3" t="s">
        <v>31</v>
      </c>
      <c r="B91" s="58">
        <v>1506991.8</v>
      </c>
      <c r="C91" s="58">
        <v>507422.6</v>
      </c>
      <c r="D91" s="58">
        <v>441021</v>
      </c>
      <c r="E91" s="28">
        <f t="shared" si="18"/>
        <v>29.264990028479254</v>
      </c>
      <c r="F91" s="28">
        <f t="shared" si="19"/>
        <v>86.913945102169279</v>
      </c>
      <c r="G91" s="58">
        <v>410094.9</v>
      </c>
      <c r="H91" s="28">
        <f t="shared" si="20"/>
        <v>107.54120570628896</v>
      </c>
      <c r="I91" s="58">
        <v>123069</v>
      </c>
    </row>
    <row r="92" spans="1:12" x14ac:dyDescent="0.2">
      <c r="A92" s="3" t="s">
        <v>138</v>
      </c>
      <c r="B92" s="58">
        <v>55597.7</v>
      </c>
      <c r="C92" s="58">
        <v>25799.4</v>
      </c>
      <c r="D92" s="58">
        <v>25099.4</v>
      </c>
      <c r="E92" s="28">
        <f t="shared" si="18"/>
        <v>45.14467325087189</v>
      </c>
      <c r="F92" s="28">
        <f t="shared" si="19"/>
        <v>97.286758606789306</v>
      </c>
      <c r="G92" s="58">
        <v>23710.6</v>
      </c>
      <c r="H92" s="28">
        <f t="shared" si="20"/>
        <v>105.85729589297614</v>
      </c>
      <c r="I92" s="58">
        <v>12100.2</v>
      </c>
    </row>
    <row r="93" spans="1:12" ht="30" customHeight="1" x14ac:dyDescent="0.2">
      <c r="A93" s="7" t="s">
        <v>108</v>
      </c>
      <c r="B93" s="57">
        <v>1212.7</v>
      </c>
      <c r="C93" s="57">
        <v>0</v>
      </c>
      <c r="D93" s="57">
        <v>0</v>
      </c>
      <c r="E93" s="25">
        <f t="shared" si="18"/>
        <v>0</v>
      </c>
      <c r="F93" s="25">
        <v>0</v>
      </c>
      <c r="G93" s="57">
        <v>0</v>
      </c>
      <c r="H93" s="25">
        <v>0</v>
      </c>
      <c r="I93" s="57">
        <v>0</v>
      </c>
    </row>
    <row r="94" spans="1:12" ht="30" customHeight="1" x14ac:dyDescent="0.2">
      <c r="A94" s="7" t="s">
        <v>110</v>
      </c>
      <c r="B94" s="57">
        <v>10000</v>
      </c>
      <c r="C94" s="57">
        <v>0</v>
      </c>
      <c r="D94" s="57">
        <v>0</v>
      </c>
      <c r="E94" s="25">
        <v>0</v>
      </c>
      <c r="F94" s="25">
        <v>0</v>
      </c>
      <c r="G94" s="57">
        <v>10</v>
      </c>
      <c r="H94" s="25">
        <v>0</v>
      </c>
      <c r="I94" s="57">
        <v>0</v>
      </c>
    </row>
    <row r="95" spans="1:12" ht="66.75" customHeight="1" x14ac:dyDescent="0.2">
      <c r="A95" s="7" t="s">
        <v>106</v>
      </c>
      <c r="B95" s="57">
        <v>0</v>
      </c>
      <c r="C95" s="57">
        <v>0</v>
      </c>
      <c r="D95" s="57">
        <v>801.8</v>
      </c>
      <c r="E95" s="25">
        <v>0</v>
      </c>
      <c r="F95" s="25">
        <v>0</v>
      </c>
      <c r="G95" s="57">
        <v>73.599999999999994</v>
      </c>
      <c r="H95" s="25">
        <f>$D:$D/$G:$G*100</f>
        <v>1089.4021739130435</v>
      </c>
      <c r="I95" s="57">
        <v>1.1000000000000001</v>
      </c>
    </row>
    <row r="96" spans="1:12" ht="24.75" customHeight="1" x14ac:dyDescent="0.2">
      <c r="A96" s="7" t="s">
        <v>33</v>
      </c>
      <c r="B96" s="57">
        <v>-17485.900000000001</v>
      </c>
      <c r="C96" s="57">
        <v>-17485.900000000001</v>
      </c>
      <c r="D96" s="57">
        <v>-18697.599999999999</v>
      </c>
      <c r="E96" s="25">
        <f>$D:$D/$B:$B*100</f>
        <v>106.92958326423</v>
      </c>
      <c r="F96" s="25">
        <f>$D:$D/$C:$C*100</f>
        <v>106.92958326423</v>
      </c>
      <c r="G96" s="57">
        <v>-9046.7000000000007</v>
      </c>
      <c r="H96" s="25">
        <f>$D:$D/$G:$G*100</f>
        <v>206.67867841312298</v>
      </c>
      <c r="I96" s="57">
        <v>-1069.5</v>
      </c>
    </row>
    <row r="97" spans="1:9" ht="18.75" customHeight="1" x14ac:dyDescent="0.2">
      <c r="A97" s="5" t="s">
        <v>32</v>
      </c>
      <c r="B97" s="59">
        <f>B87+B86</f>
        <v>5462579.5</v>
      </c>
      <c r="C97" s="59">
        <f t="shared" ref="C97:D97" si="21">C87+C86</f>
        <v>2102941.5</v>
      </c>
      <c r="D97" s="59">
        <f t="shared" si="21"/>
        <v>1828785.1999999997</v>
      </c>
      <c r="E97" s="25">
        <f>$D:$D/$B:$B*100</f>
        <v>33.478418025769692</v>
      </c>
      <c r="F97" s="25">
        <f>$D:$D/$C:$C*100</f>
        <v>86.96319892873862</v>
      </c>
      <c r="G97" s="59">
        <f>G87+G86</f>
        <v>2300889.2000000002</v>
      </c>
      <c r="H97" s="25">
        <f>$D:$D/$G:$G*100</f>
        <v>79.481671694577884</v>
      </c>
      <c r="I97" s="59">
        <f t="shared" ref="I97" si="22">I87+I86</f>
        <v>213927.80000000002</v>
      </c>
    </row>
    <row r="98" spans="1:9" ht="24" customHeight="1" x14ac:dyDescent="0.2">
      <c r="A98" s="67" t="s">
        <v>34</v>
      </c>
      <c r="B98" s="68"/>
      <c r="C98" s="68"/>
      <c r="D98" s="68"/>
      <c r="E98" s="68"/>
      <c r="F98" s="68"/>
      <c r="G98" s="68"/>
      <c r="H98" s="68"/>
      <c r="I98" s="69"/>
    </row>
    <row r="99" spans="1:9" ht="14.25" x14ac:dyDescent="0.2">
      <c r="A99" s="9" t="s">
        <v>35</v>
      </c>
      <c r="B99" s="59">
        <f>B100+B101+B102+B103+B104+B105+B106+B107</f>
        <v>333655.69999999995</v>
      </c>
      <c r="C99" s="59">
        <f>C100+C101+C102+C103+C104+C105+C106+C107</f>
        <v>113780.59999999999</v>
      </c>
      <c r="D99" s="59">
        <f>D100+D101+D102+D103+D104+D105+D106+D107</f>
        <v>101509.6</v>
      </c>
      <c r="E99" s="25">
        <f t="shared" ref="E99:E104" si="23">$D:$D/$B:$B*100</f>
        <v>30.423457474276631</v>
      </c>
      <c r="F99" s="25">
        <f>$D:$D/$C:$C*100</f>
        <v>89.215208919622512</v>
      </c>
      <c r="G99" s="59">
        <f>G100+G101+G102+G103+G104+G105+G106+G107</f>
        <v>88444.4</v>
      </c>
      <c r="H99" s="28">
        <f>$D:$D/$G:$G*100</f>
        <v>114.77221847850177</v>
      </c>
      <c r="I99" s="59">
        <f>I100+I101+I102+I103+I104+I105+I106+I107</f>
        <v>22702</v>
      </c>
    </row>
    <row r="100" spans="1:9" x14ac:dyDescent="0.2">
      <c r="A100" s="10" t="s">
        <v>36</v>
      </c>
      <c r="B100" s="60">
        <v>3015.7</v>
      </c>
      <c r="C100" s="60">
        <v>1207.3</v>
      </c>
      <c r="D100" s="60">
        <v>1042.5</v>
      </c>
      <c r="E100" s="28">
        <f t="shared" si="23"/>
        <v>34.56908843717877</v>
      </c>
      <c r="F100" s="28">
        <f>$D:$D/$C:$C*100</f>
        <v>86.349705955437756</v>
      </c>
      <c r="G100" s="60">
        <v>931</v>
      </c>
      <c r="H100" s="28">
        <f>$D:$D/$G:$G*100</f>
        <v>111.97636949516649</v>
      </c>
      <c r="I100" s="60">
        <v>167.9</v>
      </c>
    </row>
    <row r="101" spans="1:9" ht="14.25" customHeight="1" x14ac:dyDescent="0.2">
      <c r="A101" s="10" t="s">
        <v>37</v>
      </c>
      <c r="B101" s="60">
        <v>9470.7999999999993</v>
      </c>
      <c r="C101" s="60">
        <v>3814.9</v>
      </c>
      <c r="D101" s="60">
        <v>3315.6</v>
      </c>
      <c r="E101" s="28">
        <f t="shared" si="23"/>
        <v>35.008658191493858</v>
      </c>
      <c r="F101" s="28">
        <f>$D:$D/$C:$C*100</f>
        <v>86.911845657815405</v>
      </c>
      <c r="G101" s="60">
        <v>3159.5</v>
      </c>
      <c r="H101" s="28">
        <f>$D:$D/$G:$G*100</f>
        <v>104.94065516695679</v>
      </c>
      <c r="I101" s="60">
        <v>862.8</v>
      </c>
    </row>
    <row r="102" spans="1:9" ht="25.5" x14ac:dyDescent="0.2">
      <c r="A102" s="10" t="s">
        <v>38</v>
      </c>
      <c r="B102" s="60">
        <v>68018.899999999994</v>
      </c>
      <c r="C102" s="60">
        <v>29241.5</v>
      </c>
      <c r="D102" s="60">
        <v>25086.3</v>
      </c>
      <c r="E102" s="28">
        <f t="shared" si="23"/>
        <v>36.881366796581538</v>
      </c>
      <c r="F102" s="28">
        <f>$D:$D/$C:$C*100</f>
        <v>85.790058649522081</v>
      </c>
      <c r="G102" s="60">
        <v>21455</v>
      </c>
      <c r="H102" s="28">
        <f>$D:$D/$G:$G*100</f>
        <v>116.92519226287578</v>
      </c>
      <c r="I102" s="60">
        <v>5371.7</v>
      </c>
    </row>
    <row r="103" spans="1:9" x14ac:dyDescent="0.2">
      <c r="A103" s="10" t="s">
        <v>81</v>
      </c>
      <c r="B103" s="58">
        <v>3</v>
      </c>
      <c r="C103" s="58">
        <v>3</v>
      </c>
      <c r="D103" s="58">
        <v>0</v>
      </c>
      <c r="E103" s="28">
        <f t="shared" si="23"/>
        <v>0</v>
      </c>
      <c r="F103" s="28">
        <v>0</v>
      </c>
      <c r="G103" s="58">
        <v>261.60000000000002</v>
      </c>
      <c r="H103" s="28">
        <v>0</v>
      </c>
      <c r="I103" s="58">
        <v>0</v>
      </c>
    </row>
    <row r="104" spans="1:9" ht="25.5" x14ac:dyDescent="0.2">
      <c r="A104" s="3" t="s">
        <v>39</v>
      </c>
      <c r="B104" s="60">
        <v>17989.3</v>
      </c>
      <c r="C104" s="60">
        <v>6786.7</v>
      </c>
      <c r="D104" s="60">
        <v>6458.1</v>
      </c>
      <c r="E104" s="28">
        <f t="shared" si="23"/>
        <v>35.899673694918647</v>
      </c>
      <c r="F104" s="28">
        <f>$D:$D/$C:$C*100</f>
        <v>95.158177022706184</v>
      </c>
      <c r="G104" s="60">
        <v>5705.6</v>
      </c>
      <c r="H104" s="28">
        <f>$D:$D/$G:$G*100</f>
        <v>113.18879697139653</v>
      </c>
      <c r="I104" s="60">
        <v>1584.4</v>
      </c>
    </row>
    <row r="105" spans="1:9" x14ac:dyDescent="0.2">
      <c r="A105" s="3" t="s">
        <v>141</v>
      </c>
      <c r="B105" s="60">
        <v>0</v>
      </c>
      <c r="C105" s="60">
        <v>0</v>
      </c>
      <c r="D105" s="60">
        <v>0</v>
      </c>
      <c r="E105" s="28">
        <v>0</v>
      </c>
      <c r="F105" s="28">
        <v>0</v>
      </c>
      <c r="G105" s="60">
        <v>0</v>
      </c>
      <c r="H105" s="28">
        <v>0</v>
      </c>
      <c r="I105" s="60">
        <v>0</v>
      </c>
    </row>
    <row r="106" spans="1:9" x14ac:dyDescent="0.2">
      <c r="A106" s="10" t="s">
        <v>40</v>
      </c>
      <c r="B106" s="60">
        <f>34851.5-12.4</f>
        <v>34839.1</v>
      </c>
      <c r="C106" s="60">
        <v>0</v>
      </c>
      <c r="D106" s="60">
        <v>0</v>
      </c>
      <c r="E106" s="28">
        <f>$D:$D/$B:$B*100</f>
        <v>0</v>
      </c>
      <c r="F106" s="28">
        <v>0</v>
      </c>
      <c r="G106" s="60">
        <v>0</v>
      </c>
      <c r="H106" s="28">
        <v>0</v>
      </c>
      <c r="I106" s="60">
        <v>0</v>
      </c>
    </row>
    <row r="107" spans="1:9" x14ac:dyDescent="0.2">
      <c r="A107" s="3" t="s">
        <v>41</v>
      </c>
      <c r="B107" s="60">
        <v>200318.9</v>
      </c>
      <c r="C107" s="60">
        <v>72727.199999999997</v>
      </c>
      <c r="D107" s="60">
        <v>65607.100000000006</v>
      </c>
      <c r="E107" s="28">
        <f>$D:$D/$B:$B*100</f>
        <v>32.751328007492056</v>
      </c>
      <c r="F107" s="28">
        <f>$D:$D/$C:$C*100</f>
        <v>90.209852709852726</v>
      </c>
      <c r="G107" s="60">
        <v>56931.7</v>
      </c>
      <c r="H107" s="28">
        <f>$D:$D/$G:$G*100</f>
        <v>115.23825917722465</v>
      </c>
      <c r="I107" s="60">
        <v>14715.2</v>
      </c>
    </row>
    <row r="108" spans="1:9" ht="14.25" x14ac:dyDescent="0.2">
      <c r="A108" s="9" t="s">
        <v>42</v>
      </c>
      <c r="B108" s="57">
        <v>607.70000000000005</v>
      </c>
      <c r="C108" s="57">
        <v>208.6</v>
      </c>
      <c r="D108" s="57">
        <v>143</v>
      </c>
      <c r="E108" s="25">
        <f>$D:$D/$B:$B*100</f>
        <v>23.531347704459435</v>
      </c>
      <c r="F108" s="25">
        <f>$D:$D/$C:$C*100</f>
        <v>68.552253116011514</v>
      </c>
      <c r="G108" s="57">
        <v>154.69999999999999</v>
      </c>
      <c r="H108" s="28">
        <f>$D:$D/$G:$G*100</f>
        <v>92.436974789915965</v>
      </c>
      <c r="I108" s="57">
        <v>36.1</v>
      </c>
    </row>
    <row r="109" spans="1:9" ht="25.5" x14ac:dyDescent="0.2">
      <c r="A109" s="11" t="s">
        <v>43</v>
      </c>
      <c r="B109" s="57">
        <v>16896.3</v>
      </c>
      <c r="C109" s="57">
        <v>6758.2</v>
      </c>
      <c r="D109" s="57">
        <v>5320.4</v>
      </c>
      <c r="E109" s="25">
        <f>$D:$D/$B:$B*100</f>
        <v>31.488550747796857</v>
      </c>
      <c r="F109" s="25">
        <f>$D:$D/$C:$C*100</f>
        <v>78.725104317717737</v>
      </c>
      <c r="G109" s="57">
        <v>4914.7</v>
      </c>
      <c r="H109" s="28">
        <f>$D:$D/$G:$G*100</f>
        <v>108.25482735467067</v>
      </c>
      <c r="I109" s="57">
        <v>1723.6</v>
      </c>
    </row>
    <row r="110" spans="1:9" ht="14.25" x14ac:dyDescent="0.2">
      <c r="A110" s="9" t="s">
        <v>44</v>
      </c>
      <c r="B110" s="59">
        <f>B111+B112+B113+B114+B115</f>
        <v>215423.59999999998</v>
      </c>
      <c r="C110" s="59">
        <f t="shared" ref="C110" si="24">C111+C112+C113+C114+C115</f>
        <v>38891.399999999994</v>
      </c>
      <c r="D110" s="59">
        <f>D111+D112+D113+D114+D115</f>
        <v>34514.5</v>
      </c>
      <c r="E110" s="25">
        <f>$D:$D/$B:$B*100</f>
        <v>16.02168935994014</v>
      </c>
      <c r="F110" s="25">
        <f>$D:$D/$C:$C*100</f>
        <v>88.745840982839411</v>
      </c>
      <c r="G110" s="59">
        <f>G111+G112+G113+G114+G115</f>
        <v>27668.1</v>
      </c>
      <c r="H110" s="28">
        <f>$D:$D/$G:$G*100</f>
        <v>124.74474213986504</v>
      </c>
      <c r="I110" s="59">
        <f>I111+I112+I113+I114+I115</f>
        <v>3461.5</v>
      </c>
    </row>
    <row r="111" spans="1:9" x14ac:dyDescent="0.2">
      <c r="A111" s="10" t="s">
        <v>146</v>
      </c>
      <c r="B111" s="60">
        <v>0</v>
      </c>
      <c r="C111" s="60">
        <v>0</v>
      </c>
      <c r="D111" s="60">
        <v>0</v>
      </c>
      <c r="E111" s="28">
        <v>0</v>
      </c>
      <c r="F111" s="28">
        <v>0</v>
      </c>
      <c r="G111" s="60">
        <v>0</v>
      </c>
      <c r="H111" s="28">
        <v>0</v>
      </c>
      <c r="I111" s="60">
        <v>0</v>
      </c>
    </row>
    <row r="112" spans="1:9" x14ac:dyDescent="0.2">
      <c r="A112" s="10" t="s">
        <v>147</v>
      </c>
      <c r="B112" s="60">
        <v>768.7</v>
      </c>
      <c r="C112" s="60">
        <v>34.200000000000003</v>
      </c>
      <c r="D112" s="60">
        <v>0</v>
      </c>
      <c r="E112" s="28">
        <v>0</v>
      </c>
      <c r="F112" s="28">
        <v>0</v>
      </c>
      <c r="G112" s="60">
        <v>0</v>
      </c>
      <c r="H112" s="28">
        <v>0</v>
      </c>
      <c r="I112" s="60">
        <v>0</v>
      </c>
    </row>
    <row r="113" spans="1:9" x14ac:dyDescent="0.2">
      <c r="A113" s="10" t="s">
        <v>45</v>
      </c>
      <c r="B113" s="60">
        <v>20541.2</v>
      </c>
      <c r="C113" s="60">
        <v>6891.3</v>
      </c>
      <c r="D113" s="60">
        <v>5603.6</v>
      </c>
      <c r="E113" s="28">
        <f t="shared" ref="E113:E136" si="25">$D:$D/$B:$B*100</f>
        <v>27.279808385099212</v>
      </c>
      <c r="F113" s="28">
        <f t="shared" ref="F113:F136" si="26">$D:$D/$C:$C*100</f>
        <v>81.314120702915275</v>
      </c>
      <c r="G113" s="60">
        <v>6159.9</v>
      </c>
      <c r="H113" s="28">
        <f t="shared" ref="H113:H119" si="27">$D:$D/$G:$G*100</f>
        <v>90.96900923716295</v>
      </c>
      <c r="I113" s="60">
        <v>776.6</v>
      </c>
    </row>
    <row r="114" spans="1:9" x14ac:dyDescent="0.2">
      <c r="A114" s="12" t="s">
        <v>88</v>
      </c>
      <c r="B114" s="58">
        <v>188502.3</v>
      </c>
      <c r="C114" s="58">
        <v>29081.7</v>
      </c>
      <c r="D114" s="58">
        <v>28064.1</v>
      </c>
      <c r="E114" s="28">
        <f t="shared" si="25"/>
        <v>14.887935054373342</v>
      </c>
      <c r="F114" s="28">
        <f t="shared" si="26"/>
        <v>96.500892313723057</v>
      </c>
      <c r="G114" s="58">
        <v>21379.200000000001</v>
      </c>
      <c r="H114" s="28">
        <f t="shared" si="27"/>
        <v>131.26824202963627</v>
      </c>
      <c r="I114" s="58">
        <v>2126.9</v>
      </c>
    </row>
    <row r="115" spans="1:9" x14ac:dyDescent="0.2">
      <c r="A115" s="10" t="s">
        <v>46</v>
      </c>
      <c r="B115" s="60">
        <v>5611.4</v>
      </c>
      <c r="C115" s="60">
        <v>2884.2</v>
      </c>
      <c r="D115" s="60">
        <v>846.8</v>
      </c>
      <c r="E115" s="28">
        <f t="shared" si="25"/>
        <v>15.09070820116192</v>
      </c>
      <c r="F115" s="28">
        <f t="shared" si="26"/>
        <v>29.359961167741488</v>
      </c>
      <c r="G115" s="60">
        <v>129</v>
      </c>
      <c r="H115" s="28">
        <f t="shared" si="27"/>
        <v>656.4341085271318</v>
      </c>
      <c r="I115" s="60">
        <v>558</v>
      </c>
    </row>
    <row r="116" spans="1:9" ht="14.25" x14ac:dyDescent="0.2">
      <c r="A116" s="9" t="s">
        <v>47</v>
      </c>
      <c r="B116" s="59">
        <f>B117+B118+B119+B120</f>
        <v>3460409.1999999997</v>
      </c>
      <c r="C116" s="59">
        <f>C117+C118+C119+C120</f>
        <v>1683616.4000000001</v>
      </c>
      <c r="D116" s="59">
        <f>D117+D118+D119+D120</f>
        <v>911642.60000000009</v>
      </c>
      <c r="E116" s="25">
        <f t="shared" si="25"/>
        <v>26.344936315624178</v>
      </c>
      <c r="F116" s="25">
        <f t="shared" si="26"/>
        <v>54.147880716771347</v>
      </c>
      <c r="G116" s="59">
        <f>G117+G118+G119+G120</f>
        <v>457672.50000000006</v>
      </c>
      <c r="H116" s="28">
        <f t="shared" si="27"/>
        <v>199.19103725917552</v>
      </c>
      <c r="I116" s="59">
        <f>I117+I118+I119+I120</f>
        <v>134996.19999999998</v>
      </c>
    </row>
    <row r="117" spans="1:9" x14ac:dyDescent="0.2">
      <c r="A117" s="10" t="s">
        <v>48</v>
      </c>
      <c r="B117" s="60">
        <v>3172042.3</v>
      </c>
      <c r="C117" s="60">
        <v>1628269.5</v>
      </c>
      <c r="D117" s="60">
        <v>863042</v>
      </c>
      <c r="E117" s="28">
        <f t="shared" si="25"/>
        <v>27.207770842147976</v>
      </c>
      <c r="F117" s="28">
        <f t="shared" si="26"/>
        <v>53.003633612249082</v>
      </c>
      <c r="G117" s="60">
        <v>371642.9</v>
      </c>
      <c r="H117" s="28">
        <f t="shared" si="27"/>
        <v>232.22345967056009</v>
      </c>
      <c r="I117" s="60">
        <v>125622.7</v>
      </c>
    </row>
    <row r="118" spans="1:9" x14ac:dyDescent="0.2">
      <c r="A118" s="10" t="s">
        <v>49</v>
      </c>
      <c r="B118" s="60">
        <v>154528.4</v>
      </c>
      <c r="C118" s="60">
        <v>32405.1</v>
      </c>
      <c r="D118" s="60">
        <v>28972.799999999999</v>
      </c>
      <c r="E118" s="28">
        <f t="shared" si="25"/>
        <v>18.749174908948778</v>
      </c>
      <c r="F118" s="28">
        <f t="shared" si="26"/>
        <v>89.408148717331542</v>
      </c>
      <c r="G118" s="60">
        <v>68961.3</v>
      </c>
      <c r="H118" s="28">
        <f t="shared" si="27"/>
        <v>42.013129102844637</v>
      </c>
      <c r="I118" s="60">
        <v>7038.2</v>
      </c>
    </row>
    <row r="119" spans="1:9" x14ac:dyDescent="0.2">
      <c r="A119" s="10" t="s">
        <v>50</v>
      </c>
      <c r="B119" s="60">
        <v>131422.79999999999</v>
      </c>
      <c r="C119" s="60">
        <v>22441.8</v>
      </c>
      <c r="D119" s="60">
        <v>19627.8</v>
      </c>
      <c r="E119" s="28">
        <f t="shared" si="25"/>
        <v>14.934851486956601</v>
      </c>
      <c r="F119" s="28">
        <f t="shared" si="26"/>
        <v>87.460898858380347</v>
      </c>
      <c r="G119" s="60">
        <v>16622.900000000001</v>
      </c>
      <c r="H119" s="28">
        <f t="shared" si="27"/>
        <v>118.07686986025301</v>
      </c>
      <c r="I119" s="60">
        <v>2335.3000000000002</v>
      </c>
    </row>
    <row r="120" spans="1:9" x14ac:dyDescent="0.2">
      <c r="A120" s="10" t="s">
        <v>51</v>
      </c>
      <c r="B120" s="60">
        <v>2415.6999999999998</v>
      </c>
      <c r="C120" s="60">
        <v>500</v>
      </c>
      <c r="D120" s="60">
        <v>0</v>
      </c>
      <c r="E120" s="28">
        <f t="shared" si="25"/>
        <v>0</v>
      </c>
      <c r="F120" s="28">
        <f t="shared" si="26"/>
        <v>0</v>
      </c>
      <c r="G120" s="60">
        <v>445.4</v>
      </c>
      <c r="H120" s="28">
        <v>0</v>
      </c>
      <c r="I120" s="60">
        <v>0</v>
      </c>
    </row>
    <row r="121" spans="1:9" ht="18.75" customHeight="1" x14ac:dyDescent="0.2">
      <c r="A121" s="13" t="s">
        <v>112</v>
      </c>
      <c r="B121" s="59">
        <f>SUM(B122:B123)</f>
        <v>20389.400000000001</v>
      </c>
      <c r="C121" s="59">
        <f>SUM(C122:C123)</f>
        <v>4557.7999999999993</v>
      </c>
      <c r="D121" s="59">
        <f>SUM(D122:D123)</f>
        <v>1269</v>
      </c>
      <c r="E121" s="25">
        <f t="shared" si="25"/>
        <v>6.223822182114235</v>
      </c>
      <c r="F121" s="25">
        <f t="shared" si="26"/>
        <v>27.842380095660189</v>
      </c>
      <c r="G121" s="59">
        <f>SUM(G122:G123)</f>
        <v>4183.3</v>
      </c>
      <c r="H121" s="28">
        <f t="shared" ref="H121:H136" si="28">$D:$D/$G:$G*100</f>
        <v>30.334903066956709</v>
      </c>
      <c r="I121" s="59">
        <f>SUM(I122:I123)</f>
        <v>371.2</v>
      </c>
    </row>
    <row r="122" spans="1:9" ht="30.75" customHeight="1" x14ac:dyDescent="0.2">
      <c r="A122" s="10" t="s">
        <v>113</v>
      </c>
      <c r="B122" s="60">
        <v>1972.4</v>
      </c>
      <c r="C122" s="60">
        <v>1831.1</v>
      </c>
      <c r="D122" s="60">
        <v>515.1</v>
      </c>
      <c r="E122" s="28">
        <f t="shared" si="25"/>
        <v>26.115392415331574</v>
      </c>
      <c r="F122" s="28">
        <f t="shared" si="26"/>
        <v>28.130631860630224</v>
      </c>
      <c r="G122" s="60">
        <v>1512</v>
      </c>
      <c r="H122" s="28">
        <f t="shared" si="28"/>
        <v>34.067460317460316</v>
      </c>
      <c r="I122" s="60">
        <v>17.7</v>
      </c>
    </row>
    <row r="123" spans="1:9" ht="20.25" customHeight="1" x14ac:dyDescent="0.2">
      <c r="A123" s="10" t="s">
        <v>111</v>
      </c>
      <c r="B123" s="60">
        <v>18417</v>
      </c>
      <c r="C123" s="60">
        <v>2726.7</v>
      </c>
      <c r="D123" s="60">
        <v>753.9</v>
      </c>
      <c r="E123" s="28">
        <f t="shared" si="25"/>
        <v>4.0935005701254275</v>
      </c>
      <c r="F123" s="28">
        <f t="shared" si="26"/>
        <v>27.648806249312358</v>
      </c>
      <c r="G123" s="60">
        <v>2671.3</v>
      </c>
      <c r="H123" s="28">
        <f t="shared" si="28"/>
        <v>28.22221390334294</v>
      </c>
      <c r="I123" s="60">
        <v>353.5</v>
      </c>
    </row>
    <row r="124" spans="1:9" ht="14.25" x14ac:dyDescent="0.2">
      <c r="A124" s="13" t="s">
        <v>52</v>
      </c>
      <c r="B124" s="59">
        <f>B125+B126+B127+B128+B129</f>
        <v>1612451.9999999998</v>
      </c>
      <c r="C124" s="59">
        <f>C125+C126+C127+C128+C129</f>
        <v>640945.79999999993</v>
      </c>
      <c r="D124" s="59">
        <f>D125+D126+D127+D128+D129</f>
        <v>636655.6</v>
      </c>
      <c r="E124" s="25">
        <f t="shared" si="25"/>
        <v>39.483693157997884</v>
      </c>
      <c r="F124" s="25">
        <f t="shared" si="26"/>
        <v>99.330645430549666</v>
      </c>
      <c r="G124" s="59">
        <f>G125+G126+G127+G128+G129</f>
        <v>591203.50000000012</v>
      </c>
      <c r="H124" s="28">
        <f t="shared" si="28"/>
        <v>107.68806341640398</v>
      </c>
      <c r="I124" s="59">
        <f>I125+I126+I127+I128+I129</f>
        <v>178783.5</v>
      </c>
    </row>
    <row r="125" spans="1:9" x14ac:dyDescent="0.2">
      <c r="A125" s="10" t="s">
        <v>53</v>
      </c>
      <c r="B125" s="60">
        <v>636635.1</v>
      </c>
      <c r="C125" s="60">
        <v>252305.8</v>
      </c>
      <c r="D125" s="60">
        <v>252011.7</v>
      </c>
      <c r="E125" s="28">
        <f t="shared" si="25"/>
        <v>39.584952196320941</v>
      </c>
      <c r="F125" s="28">
        <f t="shared" si="26"/>
        <v>99.883435101373024</v>
      </c>
      <c r="G125" s="60">
        <v>230251.6</v>
      </c>
      <c r="H125" s="28">
        <f t="shared" si="28"/>
        <v>109.4505749362871</v>
      </c>
      <c r="I125" s="60">
        <v>61308.3</v>
      </c>
    </row>
    <row r="126" spans="1:9" x14ac:dyDescent="0.2">
      <c r="A126" s="10" t="s">
        <v>54</v>
      </c>
      <c r="B126" s="60">
        <v>729914.9</v>
      </c>
      <c r="C126" s="60">
        <v>301090.40000000002</v>
      </c>
      <c r="D126" s="60">
        <v>301053.5</v>
      </c>
      <c r="E126" s="28">
        <f t="shared" si="25"/>
        <v>41.245013631041097</v>
      </c>
      <c r="F126" s="28">
        <f t="shared" si="26"/>
        <v>99.987744544495598</v>
      </c>
      <c r="G126" s="60">
        <v>278844.2</v>
      </c>
      <c r="H126" s="28">
        <f t="shared" si="28"/>
        <v>107.96477029108011</v>
      </c>
      <c r="I126" s="60">
        <v>91679.5</v>
      </c>
    </row>
    <row r="127" spans="1:9" x14ac:dyDescent="0.2">
      <c r="A127" s="10" t="s">
        <v>107</v>
      </c>
      <c r="B127" s="60">
        <v>133780.9</v>
      </c>
      <c r="C127" s="60">
        <v>53142.6</v>
      </c>
      <c r="D127" s="60">
        <v>52142.6</v>
      </c>
      <c r="E127" s="28">
        <f t="shared" si="25"/>
        <v>38.976116919530369</v>
      </c>
      <c r="F127" s="28">
        <f t="shared" si="26"/>
        <v>98.118270464749557</v>
      </c>
      <c r="G127" s="60">
        <v>49533</v>
      </c>
      <c r="H127" s="28">
        <f t="shared" si="28"/>
        <v>105.26840692063877</v>
      </c>
      <c r="I127" s="60">
        <v>18296.2</v>
      </c>
    </row>
    <row r="128" spans="1:9" x14ac:dyDescent="0.2">
      <c r="A128" s="10" t="s">
        <v>55</v>
      </c>
      <c r="B128" s="60">
        <v>17629.7</v>
      </c>
      <c r="C128" s="60">
        <v>6265.8</v>
      </c>
      <c r="D128" s="60">
        <v>5313</v>
      </c>
      <c r="E128" s="28">
        <f t="shared" si="25"/>
        <v>30.136644412553814</v>
      </c>
      <c r="F128" s="28">
        <f t="shared" si="26"/>
        <v>84.793641673848512</v>
      </c>
      <c r="G128" s="60">
        <v>9843.7999999999993</v>
      </c>
      <c r="H128" s="28">
        <f t="shared" si="28"/>
        <v>53.973059184461292</v>
      </c>
      <c r="I128" s="60">
        <v>1089.5</v>
      </c>
    </row>
    <row r="129" spans="1:9" x14ac:dyDescent="0.2">
      <c r="A129" s="10" t="s">
        <v>56</v>
      </c>
      <c r="B129" s="60">
        <v>94491.4</v>
      </c>
      <c r="C129" s="60">
        <v>28141.200000000001</v>
      </c>
      <c r="D129" s="58">
        <v>26134.799999999999</v>
      </c>
      <c r="E129" s="28">
        <f t="shared" si="25"/>
        <v>27.658390075710592</v>
      </c>
      <c r="F129" s="28">
        <f t="shared" si="26"/>
        <v>92.870240075050106</v>
      </c>
      <c r="G129" s="58">
        <v>22730.9</v>
      </c>
      <c r="H129" s="28">
        <f t="shared" si="28"/>
        <v>114.97477002670374</v>
      </c>
      <c r="I129" s="58">
        <v>6410</v>
      </c>
    </row>
    <row r="130" spans="1:9" ht="28.5" customHeight="1" x14ac:dyDescent="0.2">
      <c r="A130" s="13" t="s">
        <v>57</v>
      </c>
      <c r="B130" s="59">
        <f>B131+B132</f>
        <v>153025.9</v>
      </c>
      <c r="C130" s="59">
        <f>C131+C132</f>
        <v>60476.799999999996</v>
      </c>
      <c r="D130" s="59">
        <f>D131+D132</f>
        <v>59162</v>
      </c>
      <c r="E130" s="25">
        <f t="shared" si="25"/>
        <v>38.661429209042389</v>
      </c>
      <c r="F130" s="25">
        <f t="shared" si="26"/>
        <v>97.825943171596379</v>
      </c>
      <c r="G130" s="59">
        <f>G131+G132</f>
        <v>55015.6</v>
      </c>
      <c r="H130" s="28">
        <f t="shared" si="28"/>
        <v>107.5367713884789</v>
      </c>
      <c r="I130" s="59">
        <f>I131+I132</f>
        <v>13089.9</v>
      </c>
    </row>
    <row r="131" spans="1:9" x14ac:dyDescent="0.2">
      <c r="A131" s="10" t="s">
        <v>58</v>
      </c>
      <c r="B131" s="60">
        <v>143627.6</v>
      </c>
      <c r="C131" s="60">
        <v>55863.6</v>
      </c>
      <c r="D131" s="60">
        <v>55167.3</v>
      </c>
      <c r="E131" s="28">
        <f t="shared" si="25"/>
        <v>38.409957417655107</v>
      </c>
      <c r="F131" s="28">
        <f t="shared" si="26"/>
        <v>98.75357119841901</v>
      </c>
      <c r="G131" s="60">
        <v>51962.400000000001</v>
      </c>
      <c r="H131" s="28">
        <f t="shared" si="28"/>
        <v>106.1677289732576</v>
      </c>
      <c r="I131" s="60">
        <v>12450.8</v>
      </c>
    </row>
    <row r="132" spans="1:9" ht="25.5" x14ac:dyDescent="0.2">
      <c r="A132" s="10" t="s">
        <v>59</v>
      </c>
      <c r="B132" s="60">
        <v>9398.2999999999993</v>
      </c>
      <c r="C132" s="60">
        <v>4613.2</v>
      </c>
      <c r="D132" s="60">
        <v>3994.7</v>
      </c>
      <c r="E132" s="28">
        <f t="shared" si="25"/>
        <v>42.50449549386591</v>
      </c>
      <c r="F132" s="28">
        <f t="shared" si="26"/>
        <v>86.592820601751498</v>
      </c>
      <c r="G132" s="60">
        <v>3053.2</v>
      </c>
      <c r="H132" s="28">
        <f t="shared" si="28"/>
        <v>130.83649941045462</v>
      </c>
      <c r="I132" s="60">
        <v>639.1</v>
      </c>
    </row>
    <row r="133" spans="1:9" ht="18.75" customHeight="1" x14ac:dyDescent="0.2">
      <c r="A133" s="13" t="s">
        <v>60</v>
      </c>
      <c r="B133" s="59">
        <f>B134+B135+B136+B137</f>
        <v>111312.59999999999</v>
      </c>
      <c r="C133" s="59">
        <f>C134+C135+C136+C137</f>
        <v>45795.799999999996</v>
      </c>
      <c r="D133" s="59">
        <f>D134+D135+D136+D137</f>
        <v>41490.199999999997</v>
      </c>
      <c r="E133" s="25">
        <f t="shared" si="25"/>
        <v>37.273588075384097</v>
      </c>
      <c r="F133" s="25">
        <f t="shared" si="26"/>
        <v>90.598264469667527</v>
      </c>
      <c r="G133" s="59">
        <f>G134+G135+G136+G137</f>
        <v>52426.8</v>
      </c>
      <c r="H133" s="28">
        <f t="shared" si="28"/>
        <v>79.139295169646047</v>
      </c>
      <c r="I133" s="59">
        <f>I134+I135+I136+I137</f>
        <v>7762.4000000000005</v>
      </c>
    </row>
    <row r="134" spans="1:9" x14ac:dyDescent="0.2">
      <c r="A134" s="10" t="s">
        <v>61</v>
      </c>
      <c r="B134" s="60">
        <v>1915.8</v>
      </c>
      <c r="C134" s="60">
        <v>638.6</v>
      </c>
      <c r="D134" s="60">
        <v>574.1</v>
      </c>
      <c r="E134" s="28">
        <f t="shared" si="25"/>
        <v>29.966593590145113</v>
      </c>
      <c r="F134" s="28">
        <f t="shared" si="26"/>
        <v>89.899780770435328</v>
      </c>
      <c r="G134" s="60">
        <v>576.9</v>
      </c>
      <c r="H134" s="28">
        <f t="shared" si="28"/>
        <v>99.51464725255677</v>
      </c>
      <c r="I134" s="60">
        <v>143.5</v>
      </c>
    </row>
    <row r="135" spans="1:9" x14ac:dyDescent="0.2">
      <c r="A135" s="10" t="s">
        <v>62</v>
      </c>
      <c r="B135" s="60">
        <v>103067.9</v>
      </c>
      <c r="C135" s="60">
        <v>43597.2</v>
      </c>
      <c r="D135" s="60">
        <v>39685.599999999999</v>
      </c>
      <c r="E135" s="28">
        <f t="shared" si="25"/>
        <v>38.504325789115718</v>
      </c>
      <c r="F135" s="28">
        <f t="shared" si="26"/>
        <v>91.027864174763522</v>
      </c>
      <c r="G135" s="60">
        <v>43175.8</v>
      </c>
      <c r="H135" s="28">
        <f t="shared" si="28"/>
        <v>91.916304967134352</v>
      </c>
      <c r="I135" s="60">
        <v>7347.6</v>
      </c>
    </row>
    <row r="136" spans="1:9" x14ac:dyDescent="0.2">
      <c r="A136" s="10" t="s">
        <v>63</v>
      </c>
      <c r="B136" s="58">
        <v>6328.9</v>
      </c>
      <c r="C136" s="58">
        <v>1560</v>
      </c>
      <c r="D136" s="58">
        <v>1230.5</v>
      </c>
      <c r="E136" s="28">
        <f t="shared" si="25"/>
        <v>19.442557158431956</v>
      </c>
      <c r="F136" s="28">
        <f t="shared" si="26"/>
        <v>78.878205128205124</v>
      </c>
      <c r="G136" s="58">
        <v>8674.1</v>
      </c>
      <c r="H136" s="28">
        <f t="shared" si="28"/>
        <v>14.185909777383243</v>
      </c>
      <c r="I136" s="58">
        <v>271.3</v>
      </c>
    </row>
    <row r="137" spans="1:9" x14ac:dyDescent="0.2">
      <c r="A137" s="10" t="s">
        <v>64</v>
      </c>
      <c r="B137" s="60">
        <v>0</v>
      </c>
      <c r="C137" s="60">
        <v>0</v>
      </c>
      <c r="D137" s="60">
        <v>0</v>
      </c>
      <c r="E137" s="28">
        <v>0</v>
      </c>
      <c r="F137" s="28">
        <v>0</v>
      </c>
      <c r="G137" s="60">
        <v>0</v>
      </c>
      <c r="H137" s="28">
        <v>0</v>
      </c>
      <c r="I137" s="60">
        <v>0</v>
      </c>
    </row>
    <row r="138" spans="1:9" ht="16.5" customHeight="1" x14ac:dyDescent="0.2">
      <c r="A138" s="13" t="s">
        <v>71</v>
      </c>
      <c r="B138" s="57">
        <f>B139+B140+B141</f>
        <v>106999.79999999999</v>
      </c>
      <c r="C138" s="57">
        <f>C139+C140+C141</f>
        <v>29410.100000000002</v>
      </c>
      <c r="D138" s="57">
        <f>D139+D140+D141</f>
        <v>27372.500000000004</v>
      </c>
      <c r="E138" s="25">
        <f>$D:$D/$B:$B*100</f>
        <v>25.581823517427143</v>
      </c>
      <c r="F138" s="25">
        <f>$D:$D/$C:$C*100</f>
        <v>93.071767862060995</v>
      </c>
      <c r="G138" s="57">
        <f>G139+G140+G141</f>
        <v>23230.7</v>
      </c>
      <c r="H138" s="28">
        <f>$D:$D/$G:$G*100</f>
        <v>117.82899353011318</v>
      </c>
      <c r="I138" s="57">
        <f>I139+I140+I141</f>
        <v>6785.3</v>
      </c>
    </row>
    <row r="139" spans="1:9" x14ac:dyDescent="0.2">
      <c r="A139" s="36" t="s">
        <v>72</v>
      </c>
      <c r="B139" s="58">
        <v>78537.399999999994</v>
      </c>
      <c r="C139" s="58">
        <v>21371</v>
      </c>
      <c r="D139" s="58">
        <v>21076.400000000001</v>
      </c>
      <c r="E139" s="28">
        <f>$D:$D/$B:$B*100</f>
        <v>26.836131575529627</v>
      </c>
      <c r="F139" s="28">
        <f>$D:$D/$C:$C*100</f>
        <v>98.621496420382769</v>
      </c>
      <c r="G139" s="58">
        <v>17357.7</v>
      </c>
      <c r="H139" s="28">
        <f>$D:$D/$G:$G*100</f>
        <v>121.42392137207119</v>
      </c>
      <c r="I139" s="58">
        <v>5140.7</v>
      </c>
    </row>
    <row r="140" spans="1:9" x14ac:dyDescent="0.2">
      <c r="A140" s="14" t="s">
        <v>73</v>
      </c>
      <c r="B140" s="58">
        <v>23981.5</v>
      </c>
      <c r="C140" s="58">
        <v>6265.7</v>
      </c>
      <c r="D140" s="58">
        <v>4817.8999999999996</v>
      </c>
      <c r="E140" s="28">
        <f>$D:$D/$B:$B*100</f>
        <v>20.090069428517815</v>
      </c>
      <c r="F140" s="28">
        <f>$D:$D/$C:$C*100</f>
        <v>76.893244170643342</v>
      </c>
      <c r="G140" s="58">
        <v>4305.8</v>
      </c>
      <c r="H140" s="28">
        <f>$D:$D/$G:$G*100</f>
        <v>111.89326025361139</v>
      </c>
      <c r="I140" s="58">
        <v>1353.8</v>
      </c>
    </row>
    <row r="141" spans="1:9" ht="24.75" customHeight="1" x14ac:dyDescent="0.2">
      <c r="A141" s="14" t="s">
        <v>82</v>
      </c>
      <c r="B141" s="58">
        <v>4480.8999999999996</v>
      </c>
      <c r="C141" s="58">
        <v>1773.4</v>
      </c>
      <c r="D141" s="58">
        <v>1478.2</v>
      </c>
      <c r="E141" s="28">
        <f>$D:$D/$B:$B*100</f>
        <v>32.988908478207506</v>
      </c>
      <c r="F141" s="28">
        <f>$D:$D/$C:$C*100</f>
        <v>83.354009247772638</v>
      </c>
      <c r="G141" s="58">
        <v>1567.2</v>
      </c>
      <c r="H141" s="28">
        <f>$D:$D/$G:$G*100</f>
        <v>94.321082184788153</v>
      </c>
      <c r="I141" s="58">
        <v>290.8</v>
      </c>
    </row>
    <row r="142" spans="1:9" ht="25.5" x14ac:dyDescent="0.2">
      <c r="A142" s="15" t="s">
        <v>94</v>
      </c>
      <c r="B142" s="57">
        <f t="shared" ref="B142:H142" si="29">B143</f>
        <v>0</v>
      </c>
      <c r="C142" s="57">
        <f t="shared" si="29"/>
        <v>0</v>
      </c>
      <c r="D142" s="57">
        <f>D143</f>
        <v>0</v>
      </c>
      <c r="E142" s="26">
        <f t="shared" si="29"/>
        <v>0</v>
      </c>
      <c r="F142" s="26">
        <f t="shared" si="29"/>
        <v>0</v>
      </c>
      <c r="G142" s="57">
        <f t="shared" si="29"/>
        <v>0</v>
      </c>
      <c r="H142" s="27">
        <f t="shared" si="29"/>
        <v>0</v>
      </c>
      <c r="I142" s="57">
        <f>I143</f>
        <v>0</v>
      </c>
    </row>
    <row r="143" spans="1:9" ht="26.25" customHeight="1" x14ac:dyDescent="0.2">
      <c r="A143" s="14" t="s">
        <v>94</v>
      </c>
      <c r="B143" s="58">
        <v>0</v>
      </c>
      <c r="C143" s="58">
        <v>0</v>
      </c>
      <c r="D143" s="58">
        <v>0</v>
      </c>
      <c r="E143" s="28">
        <v>0</v>
      </c>
      <c r="F143" s="28">
        <v>0</v>
      </c>
      <c r="G143" s="60">
        <v>0</v>
      </c>
      <c r="H143" s="28">
        <v>0</v>
      </c>
      <c r="I143" s="58">
        <v>0</v>
      </c>
    </row>
    <row r="144" spans="1:9" ht="21" customHeight="1" x14ac:dyDescent="0.2">
      <c r="A144" s="34" t="s">
        <v>65</v>
      </c>
      <c r="B144" s="61">
        <f>B99+B108+B109+B110+B116+B121+B124+B130+B133+B138+B142</f>
        <v>6031172.1999999993</v>
      </c>
      <c r="C144" s="61">
        <f>C99+C108+C109+C110+C116+C121+C124+C130+C133+C138+C142</f>
        <v>2624441.5</v>
      </c>
      <c r="D144" s="61">
        <f>D99+D108+D109+D110+D116+D121+D124+D130+D133+D138+D142</f>
        <v>1819079.4000000001</v>
      </c>
      <c r="E144" s="35">
        <f>$D:$D/$B:$B*100</f>
        <v>30.161291033938646</v>
      </c>
      <c r="F144" s="35">
        <f>$D:$D/$C:$C*100</f>
        <v>69.313010025180603</v>
      </c>
      <c r="G144" s="61">
        <f>G99+G108+G109+G110+G116+G121+G124+G130+G133+G138+G142</f>
        <v>1304914.3000000003</v>
      </c>
      <c r="H144" s="47">
        <f>$D:$D/$G:$G*100</f>
        <v>139.40221208396594</v>
      </c>
      <c r="I144" s="61">
        <f>I99+I108+I109+I110+I116+I121+I124+I130+I133+I138+I142</f>
        <v>369711.7</v>
      </c>
    </row>
    <row r="145" spans="1:9" ht="24" customHeight="1" x14ac:dyDescent="0.2">
      <c r="A145" s="16" t="s">
        <v>66</v>
      </c>
      <c r="B145" s="61">
        <f>B97-B144</f>
        <v>-568592.69999999925</v>
      </c>
      <c r="C145" s="61">
        <f>C97-C144</f>
        <v>-521500</v>
      </c>
      <c r="D145" s="61">
        <f>D97-D144</f>
        <v>9705.7999999995809</v>
      </c>
      <c r="E145" s="29"/>
      <c r="F145" s="29"/>
      <c r="G145" s="61">
        <f>G97-G144</f>
        <v>995974.89999999991</v>
      </c>
      <c r="H145" s="48"/>
      <c r="I145" s="61">
        <f>I97-I144</f>
        <v>-155783.9</v>
      </c>
    </row>
    <row r="146" spans="1:9" ht="30" customHeight="1" x14ac:dyDescent="0.2">
      <c r="A146" s="3" t="s">
        <v>67</v>
      </c>
      <c r="B146" s="58" t="s">
        <v>151</v>
      </c>
      <c r="C146" s="58"/>
      <c r="D146" s="58" t="s">
        <v>158</v>
      </c>
      <c r="E146" s="27"/>
      <c r="F146" s="27"/>
      <c r="G146" s="58"/>
      <c r="H146" s="27"/>
      <c r="I146" s="58"/>
    </row>
    <row r="147" spans="1:9" ht="17.25" customHeight="1" x14ac:dyDescent="0.25">
      <c r="A147" s="7" t="s">
        <v>68</v>
      </c>
      <c r="B147" s="57">
        <v>552767.1</v>
      </c>
      <c r="C147" s="58"/>
      <c r="D147" s="57">
        <f>SUM(D149,D150)</f>
        <v>562472.9</v>
      </c>
      <c r="E147" s="27"/>
      <c r="F147" s="27"/>
      <c r="G147" s="62"/>
      <c r="H147" s="32"/>
      <c r="I147" s="57">
        <f>SUM(I149,I150)</f>
        <v>-155784</v>
      </c>
    </row>
    <row r="148" spans="1:9" x14ac:dyDescent="0.2">
      <c r="A148" s="3" t="s">
        <v>7</v>
      </c>
      <c r="B148" s="58"/>
      <c r="C148" s="58"/>
      <c r="D148" s="58"/>
      <c r="E148" s="27"/>
      <c r="F148" s="27"/>
      <c r="G148" s="58"/>
      <c r="H148" s="32"/>
      <c r="I148" s="58"/>
    </row>
    <row r="149" spans="1:9" ht="18" customHeight="1" x14ac:dyDescent="0.2">
      <c r="A149" s="8" t="s">
        <v>69</v>
      </c>
      <c r="B149" s="58">
        <v>440062.1</v>
      </c>
      <c r="C149" s="58"/>
      <c r="D149" s="58">
        <v>508021.8</v>
      </c>
      <c r="E149" s="27"/>
      <c r="F149" s="27"/>
      <c r="G149" s="58"/>
      <c r="H149" s="32"/>
      <c r="I149" s="58">
        <v>-123025.4</v>
      </c>
    </row>
    <row r="150" spans="1:9" x14ac:dyDescent="0.2">
      <c r="A150" s="3" t="s">
        <v>70</v>
      </c>
      <c r="B150" s="58">
        <v>112705</v>
      </c>
      <c r="C150" s="58"/>
      <c r="D150" s="58">
        <v>54451.1</v>
      </c>
      <c r="E150" s="27"/>
      <c r="F150" s="27"/>
      <c r="G150" s="58"/>
      <c r="H150" s="32"/>
      <c r="I150" s="58">
        <v>-32758.6</v>
      </c>
    </row>
    <row r="151" spans="1:9" hidden="1" x14ac:dyDescent="0.2">
      <c r="A151" s="4" t="s">
        <v>92</v>
      </c>
      <c r="B151" s="63"/>
      <c r="C151" s="63"/>
      <c r="D151" s="63"/>
      <c r="E151" s="30"/>
      <c r="F151" s="30"/>
      <c r="G151" s="63"/>
      <c r="H151" s="31"/>
      <c r="I151" s="63"/>
    </row>
    <row r="152" spans="1:9" ht="12" customHeight="1" x14ac:dyDescent="0.25">
      <c r="A152" s="17"/>
    </row>
    <row r="153" spans="1:9" hidden="1" x14ac:dyDescent="0.25">
      <c r="A153" s="18"/>
      <c r="B153" s="65"/>
    </row>
    <row r="154" spans="1:9" ht="31.5" hidden="1" x14ac:dyDescent="0.25">
      <c r="A154" s="19" t="s">
        <v>100</v>
      </c>
      <c r="B154" s="66"/>
      <c r="C154" s="66"/>
      <c r="D154" s="66"/>
      <c r="E154" s="23"/>
      <c r="F154" s="23"/>
      <c r="G154" s="66"/>
      <c r="H154" s="23" t="s">
        <v>89</v>
      </c>
      <c r="I154" s="66"/>
    </row>
    <row r="155" spans="1:9" x14ac:dyDescent="0.25">
      <c r="A155" s="18"/>
      <c r="B155" s="66"/>
      <c r="C155" s="66"/>
      <c r="D155" s="66"/>
      <c r="E155" s="24"/>
      <c r="F155" s="24"/>
      <c r="G155" s="66"/>
      <c r="H155" s="24"/>
      <c r="I155" s="66"/>
    </row>
    <row r="157" spans="1:9" x14ac:dyDescent="0.25">
      <c r="A157" s="21" t="s">
        <v>93</v>
      </c>
    </row>
  </sheetData>
  <mergeCells count="14">
    <mergeCell ref="A98:I9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2023-06-02T08:35:39Z</cp:lastPrinted>
  <dcterms:created xsi:type="dcterms:W3CDTF">2010-09-10T01:16:58Z</dcterms:created>
  <dcterms:modified xsi:type="dcterms:W3CDTF">2024-02-07T08:40:36Z</dcterms:modified>
</cp:coreProperties>
</file>