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D149" i="1" l="1"/>
  <c r="E20" i="1"/>
  <c r="F142" i="1" l="1"/>
  <c r="E142" i="1"/>
  <c r="I139" i="1" l="1"/>
  <c r="G139" i="1"/>
  <c r="C139" i="1"/>
  <c r="D139" i="1"/>
  <c r="B139" i="1"/>
  <c r="D33" i="1" l="1"/>
  <c r="C44" i="1" l="1"/>
  <c r="D44" i="1"/>
  <c r="G44" i="1"/>
  <c r="I44" i="1"/>
  <c r="B44" i="1"/>
  <c r="G61" i="1"/>
  <c r="I61" i="1"/>
  <c r="F49" i="1" l="1"/>
  <c r="H49" i="1"/>
  <c r="I149" i="1" l="1"/>
  <c r="I9" i="1" l="1"/>
  <c r="D9" i="1"/>
  <c r="C9" i="1"/>
  <c r="B9" i="1"/>
  <c r="G9" i="1" l="1"/>
  <c r="F83" i="1" l="1"/>
  <c r="E83" i="1"/>
  <c r="H15" i="1"/>
  <c r="F15" i="1"/>
  <c r="E15" i="1"/>
  <c r="I144" i="1" l="1"/>
  <c r="I134" i="1"/>
  <c r="I131" i="1"/>
  <c r="I125" i="1"/>
  <c r="I122" i="1"/>
  <c r="I117" i="1"/>
  <c r="I111" i="1"/>
  <c r="I100" i="1"/>
  <c r="I89" i="1"/>
  <c r="I88" i="1" s="1"/>
  <c r="I57" i="1"/>
  <c r="I41" i="1"/>
  <c r="I36" i="1"/>
  <c r="I33" i="1"/>
  <c r="I31" i="1" s="1"/>
  <c r="I24" i="1"/>
  <c r="I23" i="1" s="1"/>
  <c r="I18" i="1"/>
  <c r="I7" i="1"/>
  <c r="E51" i="1"/>
  <c r="F51" i="1"/>
  <c r="I146" i="1" l="1"/>
  <c r="I87" i="1"/>
  <c r="I98" i="1" s="1"/>
  <c r="F52" i="1"/>
  <c r="H40" i="1"/>
  <c r="E40" i="1"/>
  <c r="I147" i="1" l="1"/>
  <c r="E49" i="1"/>
  <c r="H47" i="1"/>
  <c r="C61" i="1" l="1"/>
  <c r="C57" i="1"/>
  <c r="C41" i="1"/>
  <c r="C36" i="1"/>
  <c r="C33" i="1"/>
  <c r="C31" i="1" s="1"/>
  <c r="C24" i="1"/>
  <c r="C23" i="1" s="1"/>
  <c r="C18" i="1"/>
  <c r="C7" i="1"/>
  <c r="C87" i="1" l="1"/>
  <c r="D41" i="1"/>
  <c r="G57" i="1" l="1"/>
  <c r="D57" i="1"/>
  <c r="B57" i="1"/>
  <c r="G111" i="1" l="1"/>
  <c r="C111" i="1"/>
  <c r="D111" i="1"/>
  <c r="B111" i="1"/>
  <c r="G24" i="1"/>
  <c r="D24" i="1"/>
  <c r="D23" i="1" s="1"/>
  <c r="G122" i="1" l="1"/>
  <c r="H26" i="1" l="1"/>
  <c r="H25" i="1"/>
  <c r="H123" i="1" l="1"/>
  <c r="F121" i="1"/>
  <c r="F81" i="1"/>
  <c r="E81" i="1"/>
  <c r="E29" i="1"/>
  <c r="B100" i="1" l="1"/>
  <c r="C100" i="1"/>
  <c r="D100" i="1"/>
  <c r="G100" i="1"/>
  <c r="E121" i="1" l="1"/>
  <c r="H124" i="1" l="1"/>
  <c r="H84" i="1"/>
  <c r="F97" i="1"/>
  <c r="F76" i="1"/>
  <c r="F26" i="1" l="1"/>
  <c r="E26" i="1"/>
  <c r="H143" i="1"/>
  <c r="H141" i="1"/>
  <c r="H116" i="1"/>
  <c r="H115" i="1"/>
  <c r="H114" i="1"/>
  <c r="H110" i="1"/>
  <c r="H109" i="1"/>
  <c r="H30" i="1"/>
  <c r="F64" i="1"/>
  <c r="E64" i="1"/>
  <c r="F30" i="1"/>
  <c r="G36" i="1" l="1"/>
  <c r="D36" i="1"/>
  <c r="B36" i="1"/>
  <c r="H46" i="1"/>
  <c r="E39" i="1"/>
  <c r="H83" i="1" l="1"/>
  <c r="H82" i="1"/>
  <c r="H81" i="1"/>
  <c r="H77" i="1"/>
  <c r="H76" i="1"/>
  <c r="H75" i="1"/>
  <c r="H74" i="1"/>
  <c r="H70" i="1"/>
  <c r="H69" i="1"/>
  <c r="H65" i="1"/>
  <c r="H64" i="1"/>
  <c r="H63" i="1"/>
  <c r="H62" i="1"/>
  <c r="F62" i="1" l="1"/>
  <c r="G23" i="1"/>
  <c r="E30" i="1"/>
  <c r="H111" i="1" l="1"/>
  <c r="B24" i="1"/>
  <c r="B23" i="1" s="1"/>
  <c r="H28" i="1"/>
  <c r="F28" i="1"/>
  <c r="E28" i="1"/>
  <c r="H14" i="1"/>
  <c r="F14" i="1"/>
  <c r="E14" i="1"/>
  <c r="H24" i="1" l="1"/>
  <c r="E24" i="1"/>
  <c r="F24" i="1"/>
  <c r="D134" i="1"/>
  <c r="C134" i="1"/>
  <c r="B134" i="1"/>
  <c r="G134" i="1"/>
  <c r="F23" i="1" l="1"/>
  <c r="E23" i="1"/>
  <c r="H23" i="1"/>
  <c r="F124" i="1"/>
  <c r="F123" i="1"/>
  <c r="E107" i="1"/>
  <c r="E104" i="1"/>
  <c r="H96" i="1"/>
  <c r="E97" i="1"/>
  <c r="E94" i="1"/>
  <c r="F80" i="1"/>
  <c r="E80" i="1"/>
  <c r="F74" i="1"/>
  <c r="F70" i="1"/>
  <c r="E62" i="1"/>
  <c r="E102" i="1" l="1"/>
  <c r="H11" i="1" l="1"/>
  <c r="E77" i="1" l="1"/>
  <c r="B61" i="1"/>
  <c r="D61" i="1"/>
  <c r="E74" i="1"/>
  <c r="F82" i="1"/>
  <c r="E82" i="1"/>
  <c r="C122" i="1"/>
  <c r="D122" i="1"/>
  <c r="H122" i="1" s="1"/>
  <c r="B122" i="1"/>
  <c r="E123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H44" i="1" s="1"/>
  <c r="E52" i="1"/>
  <c r="E53" i="1"/>
  <c r="F53" i="1"/>
  <c r="H53" i="1"/>
  <c r="E55" i="1"/>
  <c r="F55" i="1"/>
  <c r="H55" i="1"/>
  <c r="E56" i="1"/>
  <c r="F56" i="1"/>
  <c r="H56" i="1"/>
  <c r="E59" i="1"/>
  <c r="F59" i="1"/>
  <c r="H59" i="1"/>
  <c r="E60" i="1"/>
  <c r="F60" i="1"/>
  <c r="H60" i="1"/>
  <c r="E63" i="1"/>
  <c r="F63" i="1"/>
  <c r="E65" i="1"/>
  <c r="F65" i="1"/>
  <c r="E69" i="1"/>
  <c r="F69" i="1"/>
  <c r="E70" i="1"/>
  <c r="E75" i="1"/>
  <c r="F75" i="1"/>
  <c r="E76" i="1"/>
  <c r="B89" i="1"/>
  <c r="B88" i="1" s="1"/>
  <c r="C89" i="1"/>
  <c r="C88" i="1" s="1"/>
  <c r="D89" i="1"/>
  <c r="D88" i="1" s="1"/>
  <c r="G89" i="1"/>
  <c r="G88" i="1" s="1"/>
  <c r="E90" i="1"/>
  <c r="F90" i="1"/>
  <c r="H90" i="1"/>
  <c r="E91" i="1"/>
  <c r="F91" i="1"/>
  <c r="H91" i="1"/>
  <c r="E92" i="1"/>
  <c r="F92" i="1"/>
  <c r="H92" i="1"/>
  <c r="E93" i="1"/>
  <c r="F93" i="1"/>
  <c r="H93" i="1"/>
  <c r="H97" i="1"/>
  <c r="E101" i="1"/>
  <c r="F101" i="1"/>
  <c r="H101" i="1"/>
  <c r="F102" i="1"/>
  <c r="H102" i="1"/>
  <c r="E103" i="1"/>
  <c r="F103" i="1"/>
  <c r="H103" i="1"/>
  <c r="E105" i="1"/>
  <c r="F105" i="1"/>
  <c r="H105" i="1"/>
  <c r="E108" i="1"/>
  <c r="F108" i="1"/>
  <c r="H108" i="1"/>
  <c r="E109" i="1"/>
  <c r="F109" i="1"/>
  <c r="E110" i="1"/>
  <c r="F110" i="1"/>
  <c r="E114" i="1"/>
  <c r="F114" i="1"/>
  <c r="E115" i="1"/>
  <c r="F115" i="1"/>
  <c r="E116" i="1"/>
  <c r="F116" i="1"/>
  <c r="B117" i="1"/>
  <c r="C117" i="1"/>
  <c r="D117" i="1"/>
  <c r="G117" i="1"/>
  <c r="E118" i="1"/>
  <c r="F118" i="1"/>
  <c r="H118" i="1"/>
  <c r="E119" i="1"/>
  <c r="F119" i="1"/>
  <c r="H119" i="1"/>
  <c r="E120" i="1"/>
  <c r="F120" i="1"/>
  <c r="H120" i="1"/>
  <c r="E124" i="1"/>
  <c r="B125" i="1"/>
  <c r="C125" i="1"/>
  <c r="D125" i="1"/>
  <c r="G125" i="1"/>
  <c r="E126" i="1"/>
  <c r="F126" i="1"/>
  <c r="H126" i="1"/>
  <c r="E127" i="1"/>
  <c r="F127" i="1"/>
  <c r="H127" i="1"/>
  <c r="E128" i="1"/>
  <c r="F128" i="1"/>
  <c r="H128" i="1"/>
  <c r="E129" i="1"/>
  <c r="F129" i="1"/>
  <c r="H129" i="1"/>
  <c r="E130" i="1"/>
  <c r="F130" i="1"/>
  <c r="H130" i="1"/>
  <c r="B131" i="1"/>
  <c r="C131" i="1"/>
  <c r="D131" i="1"/>
  <c r="G131" i="1"/>
  <c r="E132" i="1"/>
  <c r="F132" i="1"/>
  <c r="H132" i="1"/>
  <c r="E133" i="1"/>
  <c r="F133" i="1"/>
  <c r="H133" i="1"/>
  <c r="E135" i="1"/>
  <c r="F135" i="1"/>
  <c r="H135" i="1"/>
  <c r="E136" i="1"/>
  <c r="F136" i="1"/>
  <c r="H136" i="1"/>
  <c r="E137" i="1"/>
  <c r="F137" i="1"/>
  <c r="H137" i="1"/>
  <c r="E140" i="1"/>
  <c r="F140" i="1"/>
  <c r="H140" i="1"/>
  <c r="E141" i="1"/>
  <c r="F141" i="1"/>
  <c r="E143" i="1"/>
  <c r="F143" i="1"/>
  <c r="B144" i="1"/>
  <c r="C144" i="1"/>
  <c r="D144" i="1"/>
  <c r="E144" i="1"/>
  <c r="F144" i="1"/>
  <c r="G144" i="1"/>
  <c r="H144" i="1"/>
  <c r="F44" i="1" l="1"/>
  <c r="E44" i="1"/>
  <c r="D87" i="1"/>
  <c r="D98" i="1" s="1"/>
  <c r="G87" i="1"/>
  <c r="G98" i="1" s="1"/>
  <c r="B87" i="1"/>
  <c r="B98" i="1" s="1"/>
  <c r="E31" i="1"/>
  <c r="F31" i="1"/>
  <c r="F33" i="1"/>
  <c r="H31" i="1"/>
  <c r="H61" i="1"/>
  <c r="F122" i="1"/>
  <c r="E100" i="1"/>
  <c r="E57" i="1"/>
  <c r="H36" i="1"/>
  <c r="E9" i="1"/>
  <c r="E139" i="1"/>
  <c r="E134" i="1"/>
  <c r="F117" i="1"/>
  <c r="G146" i="1"/>
  <c r="F139" i="1"/>
  <c r="F134" i="1"/>
  <c r="H134" i="1"/>
  <c r="H125" i="1"/>
  <c r="H139" i="1"/>
  <c r="C146" i="1"/>
  <c r="E111" i="1"/>
  <c r="F88" i="1"/>
  <c r="H57" i="1"/>
  <c r="B146" i="1"/>
  <c r="H7" i="1"/>
  <c r="F57" i="1"/>
  <c r="F125" i="1"/>
  <c r="E117" i="1"/>
  <c r="E89" i="1"/>
  <c r="E36" i="1"/>
  <c r="E125" i="1"/>
  <c r="F89" i="1"/>
  <c r="E131" i="1"/>
  <c r="E122" i="1"/>
  <c r="D146" i="1"/>
  <c r="E33" i="1"/>
  <c r="F36" i="1"/>
  <c r="H33" i="1"/>
  <c r="F18" i="1"/>
  <c r="F9" i="1"/>
  <c r="E7" i="1"/>
  <c r="H9" i="1"/>
  <c r="H88" i="1"/>
  <c r="F7" i="1"/>
  <c r="H100" i="1"/>
  <c r="F111" i="1"/>
  <c r="F61" i="1"/>
  <c r="E18" i="1"/>
  <c r="F131" i="1"/>
  <c r="H131" i="1"/>
  <c r="H117" i="1"/>
  <c r="E61" i="1"/>
  <c r="F100" i="1"/>
  <c r="E88" i="1"/>
  <c r="H89" i="1"/>
  <c r="H18" i="1"/>
  <c r="D147" i="1" l="1"/>
  <c r="C98" i="1"/>
  <c r="C147" i="1" s="1"/>
  <c r="G147" i="1"/>
  <c r="E146" i="1"/>
  <c r="F146" i="1"/>
  <c r="H146" i="1"/>
  <c r="B147" i="1"/>
  <c r="H87" i="1"/>
  <c r="E87" i="1"/>
  <c r="F87" i="1" l="1"/>
  <c r="H98" i="1"/>
  <c r="E98" i="1"/>
  <c r="F98" i="1"/>
</calcChain>
</file>

<file path=xl/sharedStrings.xml><?xml version="1.0" encoding="utf-8"?>
<sst xmlns="http://schemas.openxmlformats.org/spreadsheetml/2006/main" count="164" uniqueCount="163">
  <si>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</si>
  <si>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</si>
  <si>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</si>
  <si>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</si>
  <si>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</si>
  <si>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</si>
  <si>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</si>
  <si>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</si>
  <si>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</si>
  <si>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</si>
  <si>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</si>
  <si>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</si>
  <si>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</si>
  <si>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</si>
  <si>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</si>
  <si>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</si>
  <si>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</si>
  <si>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</si>
  <si>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</si>
  <si>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</si>
  <si>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</si>
  <si>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</si>
  <si>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</si>
  <si>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</si>
  <si>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</si>
  <si>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</si>
  <si>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</si>
  <si>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</si>
  <si>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</si>
  <si>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</si>
  <si>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</si>
  <si>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</si>
  <si>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</si>
  <si>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</si>
  <si>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</si>
  <si>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</si>
  <si>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</si>
  <si>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</si>
  <si>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</si>
  <si>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</si>
  <si>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</si>
  <si>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</si>
  <si>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</si>
  <si>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</si>
  <si>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</si>
  <si>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</si>
  <si>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</si>
  <si>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</si>
  <si>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</si>
  <si>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</si>
  <si>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</si>
  <si>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</si>
  <si>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</si>
  <si>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</si>
  <si>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</si>
  <si>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</si>
  <si>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</si>
  <si>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</si>
  <si>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</si>
  <si>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</si>
  <si>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</si>
  <si>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</si>
  <si>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</si>
  <si>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</si>
  <si>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</si>
  <si>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</si>
  <si>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</si>
  <si>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</si>
  <si>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</si>
  <si>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</si>
  <si>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</si>
  <si>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</si>
  <si>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</si>
  <si>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</si>
  <si>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</si>
  <si>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</si>
  <si>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</si>
  <si>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</si>
  <si>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</si>
  <si>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</si>
  <si>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</si>
  <si>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</si>
  <si>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</si>
  <si>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</si>
  <si>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</si>
  <si>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</si>
  <si>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</si>
  <si>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</si>
  <si>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</si>
  <si>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</si>
  <si>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</si>
  <si>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</si>
  <si>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</si>
  <si>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</si>
  <si>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</si>
  <si>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</si>
  <si>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</si>
  <si>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</si>
  <si>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</si>
  <si>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</si>
  <si>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</si>
  <si>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</si>
  <si>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</si>
  <si>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</si>
  <si>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</si>
  <si>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</si>
  <si>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</si>
  <si>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</si>
  <si>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</si>
  <si>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</si>
  <si>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</si>
  <si>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</si>
  <si>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</si>
  <si>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</si>
  <si>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</si>
  <si>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</si>
  <si>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</si>
  <si>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</si>
  <si>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</si>
  <si>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</si>
  <si>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</si>
  <si>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</si>
  <si>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</si>
  <si>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</si>
  <si>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</si>
  <si>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</si>
  <si>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</si>
  <si>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</si>
  <si>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</si>
  <si>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</si>
  <si>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</si>
  <si>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</si>
  <si>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</si>
  <si>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</si>
  <si>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</si>
  <si>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</si>
  <si>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</si>
  <si>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</si>
  <si>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</si>
  <si>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</si>
  <si>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</si>
  <si>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</si>
  <si>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</si>
  <si>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</si>
  <si>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</si>
  <si>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</si>
  <si>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</si>
  <si>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</si>
  <si>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</si>
  <si>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</si>
  <si>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Факт за аналогичный период 2022г.</t>
  </si>
  <si>
    <t>На 01.01.2023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</si>
  <si>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</si>
  <si>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</si>
  <si>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</si>
  <si>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</si>
  <si>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</si>
  <si>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</si>
  <si>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</si>
  <si>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</si>
  <si>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на 01 декабря 2023 года</t>
  </si>
  <si>
    <t>План за 11 месяцев 2023г.</t>
  </si>
  <si>
    <t>На  01.12.2023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</si>
</sst>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tabSelected="1" topLeftCell="A131" zoomScaleNormal="100" workbookViewId="0">
      <selection activeCell="E146" sqref="E146"/>
    </sheetView>
  </sheetViews>
  <sheetFormatPr defaultRowHeight="15" x14ac:dyDescent="0.25"/>
  <cols>
    <col min="1" max="1" width="44.85546875" style="21" customWidth="1"/>
    <col min="2" max="2" width="14" style="64" customWidth="1"/>
    <col min="3" max="3" width="13.710937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3"/>
    </row>
    <row r="2" spans="1:9" ht="19.5" customHeight="1" x14ac:dyDescent="0.25">
      <c r="A2" s="71" t="s">
        <v>160</v>
      </c>
      <c r="B2" s="71"/>
      <c r="C2" s="71"/>
      <c r="D2" s="71"/>
      <c r="E2" s="71"/>
      <c r="F2" s="71"/>
      <c r="G2" s="71"/>
      <c r="H2" s="71"/>
      <c r="I2" s="54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5"/>
    </row>
    <row r="4" spans="1:9" ht="70.5" customHeight="1" thickBot="1" x14ac:dyDescent="0.25">
      <c r="A4" s="40" t="s">
        <v>2</v>
      </c>
      <c r="B4" s="56" t="s">
        <v>3</v>
      </c>
      <c r="C4" s="56" t="s">
        <v>161</v>
      </c>
      <c r="D4" s="56" t="s">
        <v>76</v>
      </c>
      <c r="E4" s="41" t="s">
        <v>75</v>
      </c>
      <c r="F4" s="41" t="s">
        <v>77</v>
      </c>
      <c r="G4" s="56" t="s">
        <v>150</v>
      </c>
      <c r="H4" s="42" t="s">
        <v>74</v>
      </c>
      <c r="I4" s="56" t="s">
        <v>79</v>
      </c>
    </row>
    <row r="5" spans="1:9" ht="18" customHeight="1" thickBot="1" x14ac:dyDescent="0.25">
      <c r="A5" s="43">
        <v>1</v>
      </c>
      <c r="B5" s="57">
        <v>2</v>
      </c>
      <c r="C5" s="57">
        <v>3</v>
      </c>
      <c r="D5" s="57">
        <v>4</v>
      </c>
      <c r="E5" s="44">
        <v>5</v>
      </c>
      <c r="F5" s="44">
        <v>6</v>
      </c>
      <c r="G5" s="57">
        <v>7</v>
      </c>
      <c r="H5" s="45">
        <v>8</v>
      </c>
      <c r="I5" s="58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59">
        <f>B8+B9</f>
        <v>474060</v>
      </c>
      <c r="C7" s="59">
        <f>C8+C9</f>
        <v>405196.4</v>
      </c>
      <c r="D7" s="59">
        <f>D8+D9</f>
        <v>405331.3</v>
      </c>
      <c r="E7" s="25">
        <f>$D:$D/$B:$B*100</f>
        <v>85.502109437623929</v>
      </c>
      <c r="F7" s="25">
        <f>$D:$D/$C:$C*100</f>
        <v>100.03329249716926</v>
      </c>
      <c r="G7" s="59">
        <f>G8+G9</f>
        <v>409018.99999999994</v>
      </c>
      <c r="H7" s="25">
        <f>$D:$D/$G:$G*100</f>
        <v>99.098403741635494</v>
      </c>
      <c r="I7" s="59">
        <f>I8+I9</f>
        <v>49112</v>
      </c>
    </row>
    <row r="8" spans="1:9" ht="25.5" x14ac:dyDescent="0.2">
      <c r="A8" s="50" t="s">
        <v>6</v>
      </c>
      <c r="B8" s="60">
        <v>21077</v>
      </c>
      <c r="C8" s="60">
        <v>19077</v>
      </c>
      <c r="D8" s="60">
        <v>1255.5999999999999</v>
      </c>
      <c r="E8" s="25">
        <f>$D:$D/$B:$B*100</f>
        <v>5.9572045357498693</v>
      </c>
      <c r="F8" s="25">
        <f>$D:$D/$C:$C*100</f>
        <v>6.5817476542433289</v>
      </c>
      <c r="G8" s="60">
        <v>27998.799999999999</v>
      </c>
      <c r="H8" s="25">
        <f>$D:$D/$G:$G*100</f>
        <v>4.4844779061959796</v>
      </c>
      <c r="I8" s="60">
        <v>1172.0999999999999</v>
      </c>
    </row>
    <row r="9" spans="1:9" ht="12.75" customHeight="1" x14ac:dyDescent="0.2">
      <c r="A9" s="82" t="s">
        <v>78</v>
      </c>
      <c r="B9" s="78">
        <f>B11+B12+B13+B14+B15+B16+B17</f>
        <v>452983</v>
      </c>
      <c r="C9" s="78">
        <f>C11+C12+C13+C14+C15+C16+C17</f>
        <v>386119.4</v>
      </c>
      <c r="D9" s="78">
        <f>D11+D12+D13+D14+D15+D16+D17</f>
        <v>404075.7</v>
      </c>
      <c r="E9" s="76">
        <f>$D:$D/$B:$B*100</f>
        <v>89.203281359344615</v>
      </c>
      <c r="F9" s="80">
        <f>$D:$D/$C:$C*100</f>
        <v>104.65045268380713</v>
      </c>
      <c r="G9" s="78">
        <f>G11+G12+G13+G14+G15+G17</f>
        <v>381020.19999999995</v>
      </c>
      <c r="H9" s="76">
        <f>$D:$D/$G:$G*100</f>
        <v>106.05099152223427</v>
      </c>
      <c r="I9" s="78">
        <f>I11+I12+I13+I14+I15+I16+I17</f>
        <v>47939.9</v>
      </c>
    </row>
    <row r="10" spans="1:9" ht="12.75" customHeight="1" x14ac:dyDescent="0.2">
      <c r="A10" s="83"/>
      <c r="B10" s="79"/>
      <c r="C10" s="79"/>
      <c r="D10" s="79"/>
      <c r="E10" s="77"/>
      <c r="F10" s="81"/>
      <c r="G10" s="79"/>
      <c r="H10" s="77"/>
      <c r="I10" s="79"/>
    </row>
    <row r="11" spans="1:9" ht="51" customHeight="1" x14ac:dyDescent="0.2">
      <c r="A11" s="1" t="s">
        <v>83</v>
      </c>
      <c r="B11" s="52">
        <v>431280</v>
      </c>
      <c r="C11" s="52">
        <v>366081.4</v>
      </c>
      <c r="D11" s="52">
        <v>385955.4</v>
      </c>
      <c r="E11" s="28">
        <f>$D:$D/$B:$B*100</f>
        <v>89.49067890929328</v>
      </c>
      <c r="F11" s="28">
        <f>$D:$D/$C:$C*100</f>
        <v>105.42884724544869</v>
      </c>
      <c r="G11" s="52">
        <v>360319.5</v>
      </c>
      <c r="H11" s="28">
        <f>$D:$D/$G:$G*100</f>
        <v>107.11476897586725</v>
      </c>
      <c r="I11" s="52">
        <v>46606.7</v>
      </c>
    </row>
    <row r="12" spans="1:9" ht="89.25" x14ac:dyDescent="0.2">
      <c r="A12" s="2" t="s">
        <v>101</v>
      </c>
      <c r="B12" s="52">
        <v>1373</v>
      </c>
      <c r="C12" s="52">
        <v>1348</v>
      </c>
      <c r="D12" s="52">
        <v>1613.2</v>
      </c>
      <c r="E12" s="28">
        <f>$D:$D/$B:$B*100</f>
        <v>117.49453750910415</v>
      </c>
      <c r="F12" s="28">
        <f>$D:$D/$C:$C*100</f>
        <v>119.67359050445103</v>
      </c>
      <c r="G12" s="52">
        <v>1255.5999999999999</v>
      </c>
      <c r="H12" s="28">
        <f>$D:$D/$G:$G*100</f>
        <v>128.48040777317618</v>
      </c>
      <c r="I12" s="52">
        <v>-34.1</v>
      </c>
    </row>
    <row r="13" spans="1:9" ht="25.5" x14ac:dyDescent="0.2">
      <c r="A13" s="3" t="s">
        <v>84</v>
      </c>
      <c r="B13" s="52">
        <v>4250</v>
      </c>
      <c r="C13" s="52">
        <v>4030</v>
      </c>
      <c r="D13" s="52">
        <v>3905.1</v>
      </c>
      <c r="E13" s="28">
        <f>$D:$D/$B:$B*100</f>
        <v>91.884705882352932</v>
      </c>
      <c r="F13" s="28">
        <f>$D:$D/$C:$C*100</f>
        <v>96.900744416873451</v>
      </c>
      <c r="G13" s="52">
        <v>4327.8</v>
      </c>
      <c r="H13" s="28">
        <f>$D:$D/$G:$G*100</f>
        <v>90.232912796339932</v>
      </c>
      <c r="I13" s="52">
        <v>191.7</v>
      </c>
    </row>
    <row r="14" spans="1:9" ht="65.25" customHeight="1" x14ac:dyDescent="0.2">
      <c r="A14" s="6" t="s">
        <v>90</v>
      </c>
      <c r="B14" s="52">
        <v>15000</v>
      </c>
      <c r="C14" s="52">
        <v>13680</v>
      </c>
      <c r="D14" s="52">
        <v>8122</v>
      </c>
      <c r="E14" s="28">
        <f>$D:$D/$B:$B*100</f>
        <v>54.146666666666668</v>
      </c>
      <c r="F14" s="28">
        <f>$D:$D/$C:$C*100</f>
        <v>59.371345029239762</v>
      </c>
      <c r="G14" s="52">
        <v>13424.2</v>
      </c>
      <c r="H14" s="28">
        <f>$D:$D/$G:$G*100</f>
        <v>60.502674274817117</v>
      </c>
      <c r="I14" s="52">
        <v>602.5</v>
      </c>
    </row>
    <row r="15" spans="1:9" ht="48.75" customHeight="1" x14ac:dyDescent="0.2">
      <c r="A15" s="37" t="s">
        <v>132</v>
      </c>
      <c r="B15" s="52">
        <v>1080</v>
      </c>
      <c r="C15" s="52">
        <v>980</v>
      </c>
      <c r="D15" s="52">
        <v>1601.2</v>
      </c>
      <c r="E15" s="28">
        <f>$D:$D/$B:$B*100</f>
        <v>148.25925925925927</v>
      </c>
      <c r="F15" s="28">
        <f>$D:$D/$C:$C*100</f>
        <v>163.38775510204081</v>
      </c>
      <c r="G15" s="52">
        <v>1693.1</v>
      </c>
      <c r="H15" s="28">
        <f>$D:$D/$G:$G*100</f>
        <v>94.572086704860908</v>
      </c>
      <c r="I15" s="52">
        <v>111.3</v>
      </c>
    </row>
    <row r="16" spans="1:9" ht="60" customHeight="1" x14ac:dyDescent="0.2">
      <c r="A16" s="37" t="s">
        <v>155</v>
      </c>
      <c r="B16" s="52">
        <v>0</v>
      </c>
      <c r="C16" s="52">
        <v>0</v>
      </c>
      <c r="D16" s="52">
        <v>1797.6</v>
      </c>
      <c r="E16" s="28">
        <v>0</v>
      </c>
      <c r="F16" s="28">
        <v>0</v>
      </c>
      <c r="G16" s="52">
        <v>0</v>
      </c>
      <c r="H16" s="28">
        <v>0</v>
      </c>
      <c r="I16" s="52">
        <v>-2.1</v>
      </c>
    </row>
    <row r="17" spans="1:9" ht="61.5" customHeight="1" x14ac:dyDescent="0.2">
      <c r="A17" s="37" t="s">
        <v>154</v>
      </c>
      <c r="B17" s="52">
        <v>0</v>
      </c>
      <c r="C17" s="52">
        <v>0</v>
      </c>
      <c r="D17" s="52">
        <v>1081.2</v>
      </c>
      <c r="E17" s="28">
        <v>0</v>
      </c>
      <c r="F17" s="28">
        <v>0</v>
      </c>
      <c r="G17" s="52">
        <v>0</v>
      </c>
      <c r="H17" s="28">
        <v>0</v>
      </c>
      <c r="I17" s="52">
        <v>463.9</v>
      </c>
    </row>
    <row r="18" spans="1:9" ht="39.75" customHeight="1" x14ac:dyDescent="0.2">
      <c r="A18" s="20" t="s">
        <v>95</v>
      </c>
      <c r="B18" s="49">
        <f>B19+B20+B21+B22</f>
        <v>55972.2</v>
      </c>
      <c r="C18" s="49">
        <f>C19+C20+C21+C22</f>
        <v>52177.9</v>
      </c>
      <c r="D18" s="49">
        <f>D19+D20+D21+D22</f>
        <v>58839.299999999996</v>
      </c>
      <c r="E18" s="25">
        <f t="shared" ref="E18:E26" si="0">$D:$D/$B:$B*100</f>
        <v>105.12236431657145</v>
      </c>
      <c r="F18" s="25">
        <f t="shared" ref="F18:F26" si="1">$D:$D/$C:$C*100</f>
        <v>112.76670774408322</v>
      </c>
      <c r="G18" s="49">
        <f>G19+G20+G21+G22</f>
        <v>56456.7</v>
      </c>
      <c r="H18" s="25">
        <f t="shared" ref="H18:H26" si="2">$D:$D/$G:$G*100</f>
        <v>104.22022541168718</v>
      </c>
      <c r="I18" s="49">
        <f>I19+I20+I21+I22</f>
        <v>5415.7999999999993</v>
      </c>
    </row>
    <row r="19" spans="1:9" ht="37.5" customHeight="1" x14ac:dyDescent="0.2">
      <c r="A19" s="8" t="s">
        <v>96</v>
      </c>
      <c r="B19" s="52">
        <v>26511.3</v>
      </c>
      <c r="C19" s="52">
        <v>24775.599999999999</v>
      </c>
      <c r="D19" s="52">
        <v>30352.7</v>
      </c>
      <c r="E19" s="28">
        <f t="shared" si="0"/>
        <v>114.48967044241513</v>
      </c>
      <c r="F19" s="28">
        <f t="shared" si="1"/>
        <v>122.5104538336105</v>
      </c>
      <c r="G19" s="52">
        <v>28209.4</v>
      </c>
      <c r="H19" s="28">
        <f t="shared" si="2"/>
        <v>107.59782200259487</v>
      </c>
      <c r="I19" s="52">
        <v>2883.6</v>
      </c>
    </row>
    <row r="20" spans="1:9" ht="56.25" customHeight="1" x14ac:dyDescent="0.2">
      <c r="A20" s="8" t="s">
        <v>97</v>
      </c>
      <c r="B20" s="52">
        <v>184.1</v>
      </c>
      <c r="C20" s="52">
        <v>164.4</v>
      </c>
      <c r="D20" s="52">
        <v>161.9</v>
      </c>
      <c r="E20" s="28">
        <f t="shared" si="0"/>
        <v>87.941336230309616</v>
      </c>
      <c r="F20" s="28">
        <f t="shared" si="1"/>
        <v>98.479318734793182</v>
      </c>
      <c r="G20" s="52">
        <v>156.1</v>
      </c>
      <c r="H20" s="28">
        <f t="shared" si="2"/>
        <v>103.71556694426651</v>
      </c>
      <c r="I20" s="52">
        <v>16.399999999999999</v>
      </c>
    </row>
    <row r="21" spans="1:9" ht="55.5" customHeight="1" x14ac:dyDescent="0.2">
      <c r="A21" s="8" t="s">
        <v>98</v>
      </c>
      <c r="B21" s="52">
        <v>32773.300000000003</v>
      </c>
      <c r="C21" s="52">
        <v>30550.3</v>
      </c>
      <c r="D21" s="52">
        <v>31697.1</v>
      </c>
      <c r="E21" s="28">
        <f t="shared" si="0"/>
        <v>96.716229369639294</v>
      </c>
      <c r="F21" s="28">
        <f t="shared" si="1"/>
        <v>103.75380929156179</v>
      </c>
      <c r="G21" s="52">
        <v>31399.7</v>
      </c>
      <c r="H21" s="28">
        <f t="shared" si="2"/>
        <v>100.94714280709687</v>
      </c>
      <c r="I21" s="52">
        <v>2805.9</v>
      </c>
    </row>
    <row r="22" spans="1:9" ht="54" customHeight="1" x14ac:dyDescent="0.2">
      <c r="A22" s="8" t="s">
        <v>99</v>
      </c>
      <c r="B22" s="52">
        <v>-3496.5</v>
      </c>
      <c r="C22" s="52">
        <v>-3312.4</v>
      </c>
      <c r="D22" s="52">
        <v>-3372.4</v>
      </c>
      <c r="E22" s="28">
        <f t="shared" si="0"/>
        <v>96.450736450736457</v>
      </c>
      <c r="F22" s="28">
        <f t="shared" si="1"/>
        <v>101.81137543774908</v>
      </c>
      <c r="G22" s="52">
        <v>-3308.5</v>
      </c>
      <c r="H22" s="28">
        <f t="shared" si="2"/>
        <v>101.93138884690948</v>
      </c>
      <c r="I22" s="52">
        <v>-290.10000000000002</v>
      </c>
    </row>
    <row r="23" spans="1:9" ht="14.25" x14ac:dyDescent="0.2">
      <c r="A23" s="7" t="s">
        <v>8</v>
      </c>
      <c r="B23" s="49">
        <f>B24+B28+B29+B30</f>
        <v>122582.7</v>
      </c>
      <c r="C23" s="49">
        <f>C24+C28+C29+C30</f>
        <v>114852.7</v>
      </c>
      <c r="D23" s="49">
        <f>D24+D28+D29+D30</f>
        <v>105418.1</v>
      </c>
      <c r="E23" s="25">
        <f t="shared" si="0"/>
        <v>85.997534725536312</v>
      </c>
      <c r="F23" s="25">
        <f t="shared" si="1"/>
        <v>91.785478269122109</v>
      </c>
      <c r="G23" s="49">
        <f t="shared" ref="G23" si="3">G24+G28+G29+G30</f>
        <v>103283.59999999999</v>
      </c>
      <c r="H23" s="25">
        <f t="shared" si="2"/>
        <v>102.06663981503357</v>
      </c>
      <c r="I23" s="49">
        <f>I24+I28+I29+I30</f>
        <v>1597</v>
      </c>
    </row>
    <row r="24" spans="1:9" ht="27.75" customHeight="1" x14ac:dyDescent="0.2">
      <c r="A24" s="38" t="s">
        <v>133</v>
      </c>
      <c r="B24" s="49">
        <f>SUM(B25:B26)</f>
        <v>100701.1</v>
      </c>
      <c r="C24" s="49">
        <f>SUM(C25:C26)</f>
        <v>96971.1</v>
      </c>
      <c r="D24" s="49">
        <f>SUM(D25:D27)</f>
        <v>96799.1</v>
      </c>
      <c r="E24" s="28">
        <f t="shared" si="0"/>
        <v>96.125166457963218</v>
      </c>
      <c r="F24" s="28">
        <f t="shared" si="1"/>
        <v>99.822627566357397</v>
      </c>
      <c r="G24" s="49">
        <f>SUM(G25:G27)</f>
        <v>88012.4</v>
      </c>
      <c r="H24" s="25">
        <f t="shared" si="2"/>
        <v>109.98347960060175</v>
      </c>
      <c r="I24" s="49">
        <f>SUM(I25:I27)</f>
        <v>1968.5</v>
      </c>
    </row>
    <row r="25" spans="1:9" ht="27.75" customHeight="1" x14ac:dyDescent="0.2">
      <c r="A25" s="3" t="s">
        <v>134</v>
      </c>
      <c r="B25" s="52">
        <v>63714.5</v>
      </c>
      <c r="C25" s="52">
        <v>60984.5</v>
      </c>
      <c r="D25" s="52">
        <v>58440.1</v>
      </c>
      <c r="E25" s="28">
        <f t="shared" si="0"/>
        <v>91.721821563380388</v>
      </c>
      <c r="F25" s="28">
        <f t="shared" si="1"/>
        <v>95.827792307881509</v>
      </c>
      <c r="G25" s="52">
        <v>50838.2</v>
      </c>
      <c r="H25" s="28">
        <f t="shared" si="2"/>
        <v>114.95312579910382</v>
      </c>
      <c r="I25" s="52">
        <v>1343.1</v>
      </c>
    </row>
    <row r="26" spans="1:9" ht="42.75" customHeight="1" x14ac:dyDescent="0.2">
      <c r="A26" s="39" t="s">
        <v>135</v>
      </c>
      <c r="B26" s="52">
        <v>36986.6</v>
      </c>
      <c r="C26" s="52">
        <v>35986.6</v>
      </c>
      <c r="D26" s="52">
        <v>38359</v>
      </c>
      <c r="E26" s="28">
        <f t="shared" si="0"/>
        <v>103.71053300384463</v>
      </c>
      <c r="F26" s="28">
        <f t="shared" si="1"/>
        <v>106.59245385782485</v>
      </c>
      <c r="G26" s="52">
        <v>37172.6</v>
      </c>
      <c r="H26" s="28">
        <f t="shared" si="2"/>
        <v>103.19159811258831</v>
      </c>
      <c r="I26" s="52">
        <v>625.4</v>
      </c>
    </row>
    <row r="27" spans="1:9" ht="42.75" customHeight="1" x14ac:dyDescent="0.2">
      <c r="A27" s="39" t="s">
        <v>145</v>
      </c>
      <c r="B27" s="52">
        <v>0</v>
      </c>
      <c r="C27" s="52">
        <v>0</v>
      </c>
      <c r="D27" s="52">
        <v>0</v>
      </c>
      <c r="E27" s="28">
        <v>0</v>
      </c>
      <c r="F27" s="28">
        <v>0</v>
      </c>
      <c r="G27" s="52">
        <v>1.6</v>
      </c>
      <c r="H27" s="28">
        <v>0</v>
      </c>
      <c r="I27" s="52">
        <v>0</v>
      </c>
    </row>
    <row r="28" spans="1:9" x14ac:dyDescent="0.2">
      <c r="A28" s="3" t="s">
        <v>9</v>
      </c>
      <c r="B28" s="52">
        <v>86.7</v>
      </c>
      <c r="C28" s="52">
        <v>86.7</v>
      </c>
      <c r="D28" s="52">
        <v>-352</v>
      </c>
      <c r="E28" s="28">
        <f t="shared" ref="E28:E37" si="4">$D:$D/$B:$B*100</f>
        <v>-405.99769319492498</v>
      </c>
      <c r="F28" s="28">
        <f>$D:$D/$C:$C*100</f>
        <v>-405.99769319492498</v>
      </c>
      <c r="G28" s="52">
        <v>423.4</v>
      </c>
      <c r="H28" s="28">
        <f>$D:$D/$G:$G*100</f>
        <v>-83.136513934813422</v>
      </c>
      <c r="I28" s="52">
        <v>1.8</v>
      </c>
    </row>
    <row r="29" spans="1:9" x14ac:dyDescent="0.2">
      <c r="A29" s="3" t="s">
        <v>10</v>
      </c>
      <c r="B29" s="52">
        <v>194.9</v>
      </c>
      <c r="C29" s="52">
        <v>194.9</v>
      </c>
      <c r="D29" s="52">
        <v>15.2</v>
      </c>
      <c r="E29" s="28">
        <f t="shared" si="4"/>
        <v>7.7988712160082088</v>
      </c>
      <c r="F29" s="28">
        <v>0</v>
      </c>
      <c r="G29" s="52">
        <v>184.7</v>
      </c>
      <c r="H29" s="28">
        <v>0</v>
      </c>
      <c r="I29" s="52">
        <v>0</v>
      </c>
    </row>
    <row r="30" spans="1:9" ht="25.5" x14ac:dyDescent="0.2">
      <c r="A30" s="3" t="s">
        <v>136</v>
      </c>
      <c r="B30" s="52">
        <v>21600</v>
      </c>
      <c r="C30" s="52">
        <v>17600</v>
      </c>
      <c r="D30" s="52">
        <v>8955.7999999999993</v>
      </c>
      <c r="E30" s="28">
        <f t="shared" si="4"/>
        <v>41.462037037037035</v>
      </c>
      <c r="F30" s="28">
        <f t="shared" ref="F30:F37" si="5">$D:$D/$C:$C*100</f>
        <v>50.885227272727271</v>
      </c>
      <c r="G30" s="52">
        <v>14663.1</v>
      </c>
      <c r="H30" s="28">
        <f t="shared" ref="H30:H37" si="6">$D:$D/$G:$G*100</f>
        <v>61.077125573719059</v>
      </c>
      <c r="I30" s="52">
        <v>-373.3</v>
      </c>
    </row>
    <row r="31" spans="1:9" ht="14.25" x14ac:dyDescent="0.2">
      <c r="A31" s="7" t="s">
        <v>137</v>
      </c>
      <c r="B31" s="60">
        <f>SUM(B32+B33)</f>
        <v>31447</v>
      </c>
      <c r="C31" s="60">
        <f>SUM(C32+C33)</f>
        <v>26667</v>
      </c>
      <c r="D31" s="60">
        <f t="shared" ref="D31" si="7">SUM(D32+D33)</f>
        <v>25730.6</v>
      </c>
      <c r="E31" s="25">
        <f t="shared" si="4"/>
        <v>81.822113397144406</v>
      </c>
      <c r="F31" s="25">
        <f t="shared" si="5"/>
        <v>96.488543893201324</v>
      </c>
      <c r="G31" s="60">
        <f t="shared" ref="G31" si="8">SUM(G32+G33)</f>
        <v>26934</v>
      </c>
      <c r="H31" s="25">
        <f t="shared" si="6"/>
        <v>95.532041286106775</v>
      </c>
      <c r="I31" s="60">
        <f t="shared" ref="I31" si="9">SUM(I32+I33)</f>
        <v>5812.5</v>
      </c>
    </row>
    <row r="32" spans="1:9" x14ac:dyDescent="0.2">
      <c r="A32" s="3" t="s">
        <v>11</v>
      </c>
      <c r="B32" s="52">
        <v>16870</v>
      </c>
      <c r="C32" s="52">
        <v>13990</v>
      </c>
      <c r="D32" s="52">
        <v>14209.9</v>
      </c>
      <c r="E32" s="28">
        <f t="shared" si="4"/>
        <v>84.231772377000595</v>
      </c>
      <c r="F32" s="28">
        <f t="shared" si="5"/>
        <v>101.57183702644745</v>
      </c>
      <c r="G32" s="52">
        <v>14541.1</v>
      </c>
      <c r="H32" s="28">
        <f t="shared" si="6"/>
        <v>97.722318118986863</v>
      </c>
      <c r="I32" s="52">
        <v>4622.1000000000004</v>
      </c>
    </row>
    <row r="33" spans="1:9" ht="14.25" x14ac:dyDescent="0.2">
      <c r="A33" s="7" t="s">
        <v>105</v>
      </c>
      <c r="B33" s="60">
        <f t="shared" ref="B33:G33" si="10">SUM(B34:B35)</f>
        <v>14577</v>
      </c>
      <c r="C33" s="60">
        <f t="shared" ref="C33" si="11">SUM(C34:C35)</f>
        <v>12677</v>
      </c>
      <c r="D33" s="60">
        <f t="shared" si="10"/>
        <v>11520.7</v>
      </c>
      <c r="E33" s="25">
        <f t="shared" si="4"/>
        <v>79.033408794676546</v>
      </c>
      <c r="F33" s="25">
        <f t="shared" si="5"/>
        <v>90.878756803660181</v>
      </c>
      <c r="G33" s="60">
        <f t="shared" si="10"/>
        <v>12392.900000000001</v>
      </c>
      <c r="H33" s="25">
        <f t="shared" si="6"/>
        <v>92.962099266515494</v>
      </c>
      <c r="I33" s="60">
        <f t="shared" ref="I33" si="12">SUM(I34:I35)</f>
        <v>1190.4000000000001</v>
      </c>
    </row>
    <row r="34" spans="1:9" x14ac:dyDescent="0.2">
      <c r="A34" s="3" t="s">
        <v>103</v>
      </c>
      <c r="B34" s="52">
        <v>9360</v>
      </c>
      <c r="C34" s="52">
        <v>8360</v>
      </c>
      <c r="D34" s="52">
        <v>6485</v>
      </c>
      <c r="E34" s="28">
        <f t="shared" si="4"/>
        <v>69.284188034188034</v>
      </c>
      <c r="F34" s="28">
        <f t="shared" si="5"/>
        <v>77.571770334928232</v>
      </c>
      <c r="G34" s="52">
        <v>8671.6</v>
      </c>
      <c r="H34" s="28">
        <f t="shared" si="6"/>
        <v>74.78435352184141</v>
      </c>
      <c r="I34" s="52">
        <v>6.7</v>
      </c>
    </row>
    <row r="35" spans="1:9" x14ac:dyDescent="0.2">
      <c r="A35" s="3" t="s">
        <v>104</v>
      </c>
      <c r="B35" s="52">
        <v>5217</v>
      </c>
      <c r="C35" s="52">
        <v>4317</v>
      </c>
      <c r="D35" s="52">
        <v>5035.7</v>
      </c>
      <c r="E35" s="28">
        <f t="shared" si="4"/>
        <v>96.524822695035468</v>
      </c>
      <c r="F35" s="28">
        <f t="shared" si="5"/>
        <v>116.64813527912902</v>
      </c>
      <c r="G35" s="52">
        <v>3721.3</v>
      </c>
      <c r="H35" s="28">
        <f t="shared" si="6"/>
        <v>135.32098997662106</v>
      </c>
      <c r="I35" s="52">
        <v>1183.7</v>
      </c>
    </row>
    <row r="36" spans="1:9" ht="14.25" x14ac:dyDescent="0.2">
      <c r="A36" s="5" t="s">
        <v>12</v>
      </c>
      <c r="B36" s="49">
        <f>SUM(B37,B39,B40)</f>
        <v>13434</v>
      </c>
      <c r="C36" s="49">
        <f>SUM(C37,C39,C40)</f>
        <v>12634</v>
      </c>
      <c r="D36" s="49">
        <f t="shared" ref="D36" si="13">SUM(D37,D39,D40)</f>
        <v>13560</v>
      </c>
      <c r="E36" s="25">
        <f t="shared" si="4"/>
        <v>100.93791871371147</v>
      </c>
      <c r="F36" s="25">
        <f t="shared" si="5"/>
        <v>107.32942852619915</v>
      </c>
      <c r="G36" s="49">
        <f>SUM(G37,G39,G40)</f>
        <v>13749.4</v>
      </c>
      <c r="H36" s="25">
        <f t="shared" si="6"/>
        <v>98.622485344815047</v>
      </c>
      <c r="I36" s="49">
        <f t="shared" ref="I36" si="14">SUM(I37,I39,I40)</f>
        <v>1221.7</v>
      </c>
    </row>
    <row r="37" spans="1:9" ht="24.75" customHeight="1" x14ac:dyDescent="0.2">
      <c r="A37" s="3" t="s">
        <v>13</v>
      </c>
      <c r="B37" s="52">
        <v>13300</v>
      </c>
      <c r="C37" s="52">
        <v>12524</v>
      </c>
      <c r="D37" s="52">
        <v>13516.2</v>
      </c>
      <c r="E37" s="28">
        <f t="shared" si="4"/>
        <v>101.62556390977444</v>
      </c>
      <c r="F37" s="28">
        <f t="shared" si="5"/>
        <v>107.92238901309486</v>
      </c>
      <c r="G37" s="52">
        <v>13650.8</v>
      </c>
      <c r="H37" s="28">
        <f t="shared" si="6"/>
        <v>99.0139772028013</v>
      </c>
      <c r="I37" s="52">
        <v>1221.7</v>
      </c>
    </row>
    <row r="38" spans="1:9" ht="12.75" hidden="1" customHeight="1" x14ac:dyDescent="0.2">
      <c r="A38" s="4" t="s">
        <v>91</v>
      </c>
      <c r="B38" s="52"/>
      <c r="C38" s="52"/>
      <c r="D38" s="52"/>
      <c r="E38" s="28"/>
      <c r="F38" s="28"/>
      <c r="G38" s="52"/>
      <c r="H38" s="28"/>
      <c r="I38" s="52"/>
    </row>
    <row r="39" spans="1:9" ht="27" customHeight="1" x14ac:dyDescent="0.2">
      <c r="A39" s="3" t="s">
        <v>14</v>
      </c>
      <c r="B39" s="52">
        <v>110</v>
      </c>
      <c r="C39" s="52">
        <v>110</v>
      </c>
      <c r="D39" s="52">
        <v>15</v>
      </c>
      <c r="E39" s="28">
        <f>$D:$D/$B:$B*100</f>
        <v>13.636363636363635</v>
      </c>
      <c r="F39" s="28">
        <v>0</v>
      </c>
      <c r="G39" s="52">
        <v>65</v>
      </c>
      <c r="H39" s="28">
        <v>0</v>
      </c>
      <c r="I39" s="52">
        <v>0</v>
      </c>
    </row>
    <row r="40" spans="1:9" ht="72" customHeight="1" x14ac:dyDescent="0.2">
      <c r="A40" s="3" t="s">
        <v>139</v>
      </c>
      <c r="B40" s="52">
        <v>24</v>
      </c>
      <c r="C40" s="52">
        <v>0</v>
      </c>
      <c r="D40" s="52">
        <v>28.8</v>
      </c>
      <c r="E40" s="28">
        <f>$D:$D/$B:$B*100</f>
        <v>120</v>
      </c>
      <c r="F40" s="28">
        <v>0</v>
      </c>
      <c r="G40" s="52">
        <v>33.6</v>
      </c>
      <c r="H40" s="28">
        <f>$D:$D/$G:$G*100</f>
        <v>85.714285714285708</v>
      </c>
      <c r="I40" s="52">
        <v>0</v>
      </c>
    </row>
    <row r="41" spans="1:9" ht="25.5" x14ac:dyDescent="0.2">
      <c r="A41" s="7" t="s">
        <v>15</v>
      </c>
      <c r="B41" s="49">
        <f>$42:$42+$43:$43</f>
        <v>0</v>
      </c>
      <c r="C41" s="49">
        <f>$42:$42+$43:$43</f>
        <v>0</v>
      </c>
      <c r="D41" s="49">
        <f>$42:$42+$43:$43</f>
        <v>0</v>
      </c>
      <c r="E41" s="25">
        <v>0</v>
      </c>
      <c r="F41" s="25">
        <v>0</v>
      </c>
      <c r="G41" s="49">
        <f>$42:$42+$43:$43</f>
        <v>-0.2</v>
      </c>
      <c r="H41" s="25">
        <v>0</v>
      </c>
      <c r="I41" s="49">
        <f>$42:$42+$43:$43</f>
        <v>0</v>
      </c>
    </row>
    <row r="42" spans="1:9" ht="25.5" x14ac:dyDescent="0.2">
      <c r="A42" s="3" t="s">
        <v>16</v>
      </c>
      <c r="B42" s="52">
        <v>0</v>
      </c>
      <c r="C42" s="52">
        <v>0</v>
      </c>
      <c r="D42" s="52">
        <v>0</v>
      </c>
      <c r="E42" s="28">
        <v>0</v>
      </c>
      <c r="F42" s="28">
        <v>0</v>
      </c>
      <c r="G42" s="52">
        <v>-0.2</v>
      </c>
      <c r="H42" s="28">
        <v>0</v>
      </c>
      <c r="I42" s="52">
        <v>0</v>
      </c>
    </row>
    <row r="43" spans="1:9" ht="25.5" x14ac:dyDescent="0.2">
      <c r="A43" s="3" t="s">
        <v>17</v>
      </c>
      <c r="B43" s="52">
        <v>0</v>
      </c>
      <c r="C43" s="52">
        <v>0</v>
      </c>
      <c r="D43" s="52">
        <v>0</v>
      </c>
      <c r="E43" s="28">
        <v>0</v>
      </c>
      <c r="F43" s="28">
        <v>0</v>
      </c>
      <c r="G43" s="52">
        <v>0</v>
      </c>
      <c r="H43" s="28">
        <v>0</v>
      </c>
      <c r="I43" s="52">
        <v>0</v>
      </c>
    </row>
    <row r="44" spans="1:9" ht="38.25" x14ac:dyDescent="0.2">
      <c r="A44" s="7" t="s">
        <v>18</v>
      </c>
      <c r="B44" s="49">
        <f>SUM(B45:B52)</f>
        <v>88141.6</v>
      </c>
      <c r="C44" s="49">
        <f t="shared" ref="C44:I44" si="15">SUM(C45:C52)</f>
        <v>81857.100000000006</v>
      </c>
      <c r="D44" s="49">
        <f t="shared" si="15"/>
        <v>88386.7</v>
      </c>
      <c r="E44" s="49">
        <f t="shared" si="15"/>
        <v>819.77630053425901</v>
      </c>
      <c r="F44" s="49">
        <f t="shared" si="15"/>
        <v>881.06201455930864</v>
      </c>
      <c r="G44" s="49">
        <f t="shared" si="15"/>
        <v>98183.5</v>
      </c>
      <c r="H44" s="49">
        <f t="shared" si="15"/>
        <v>400.66672760537665</v>
      </c>
      <c r="I44" s="49">
        <f t="shared" si="15"/>
        <v>10262.9</v>
      </c>
    </row>
    <row r="45" spans="1:9" ht="51" x14ac:dyDescent="0.2">
      <c r="A45" s="4" t="s">
        <v>158</v>
      </c>
      <c r="B45" s="52">
        <v>0</v>
      </c>
      <c r="C45" s="52">
        <v>0</v>
      </c>
      <c r="D45" s="52">
        <v>140</v>
      </c>
      <c r="E45" s="28">
        <v>0</v>
      </c>
      <c r="F45" s="28">
        <v>0</v>
      </c>
      <c r="G45" s="52">
        <v>0</v>
      </c>
      <c r="H45" s="28">
        <v>0</v>
      </c>
      <c r="I45" s="52">
        <v>0</v>
      </c>
    </row>
    <row r="46" spans="1:9" ht="76.5" x14ac:dyDescent="0.2">
      <c r="A46" s="4" t="s">
        <v>85</v>
      </c>
      <c r="B46" s="52">
        <v>57700</v>
      </c>
      <c r="C46" s="52">
        <v>53625</v>
      </c>
      <c r="D46" s="52">
        <v>59705</v>
      </c>
      <c r="E46" s="28">
        <f>$D:$D/$B:$B*100</f>
        <v>103.47487001733103</v>
      </c>
      <c r="F46" s="28">
        <f>$D:$D/$C:$C*100</f>
        <v>111.33799533799534</v>
      </c>
      <c r="G46" s="52">
        <v>68191.3</v>
      </c>
      <c r="H46" s="28">
        <f>$D:$D/$G:$G*100</f>
        <v>87.555157329454047</v>
      </c>
      <c r="I46" s="52">
        <v>8316.5</v>
      </c>
    </row>
    <row r="47" spans="1:9" ht="38.25" x14ac:dyDescent="0.2">
      <c r="A47" s="3" t="s">
        <v>109</v>
      </c>
      <c r="B47" s="52">
        <v>20380</v>
      </c>
      <c r="C47" s="52">
        <v>18710</v>
      </c>
      <c r="D47" s="52">
        <v>18064.099999999999</v>
      </c>
      <c r="E47" s="28">
        <f>$D:$D/$B:$B*100</f>
        <v>88.636408243375854</v>
      </c>
      <c r="F47" s="28">
        <f>$D:$D/$C:$C*100</f>
        <v>96.547835382148577</v>
      </c>
      <c r="G47" s="52">
        <v>20853.599999999999</v>
      </c>
      <c r="H47" s="28">
        <f>$D:$D/$G:$G*100</f>
        <v>86.623412744082557</v>
      </c>
      <c r="I47" s="52">
        <v>1152.0999999999999</v>
      </c>
    </row>
    <row r="48" spans="1:9" ht="89.25" x14ac:dyDescent="0.2">
      <c r="A48" s="3" t="s">
        <v>149</v>
      </c>
      <c r="B48" s="52">
        <v>0</v>
      </c>
      <c r="C48" s="52">
        <v>0</v>
      </c>
      <c r="D48" s="52">
        <v>0</v>
      </c>
      <c r="E48" s="28">
        <v>0</v>
      </c>
      <c r="F48" s="28">
        <v>0</v>
      </c>
      <c r="G48" s="52">
        <v>0</v>
      </c>
      <c r="H48" s="28">
        <v>0</v>
      </c>
      <c r="I48" s="52">
        <v>0</v>
      </c>
    </row>
    <row r="49" spans="1:9" ht="19.5" customHeight="1" x14ac:dyDescent="0.2">
      <c r="A49" s="3" t="s">
        <v>19</v>
      </c>
      <c r="B49" s="52">
        <v>11.6</v>
      </c>
      <c r="C49" s="52">
        <v>11.6</v>
      </c>
      <c r="D49" s="52">
        <v>14.9</v>
      </c>
      <c r="E49" s="28">
        <f>$D:$D/$B:$B*100</f>
        <v>128.44827586206898</v>
      </c>
      <c r="F49" s="28">
        <f>$D:$D/$C:$C*100</f>
        <v>128.44827586206898</v>
      </c>
      <c r="G49" s="52">
        <v>11.6</v>
      </c>
      <c r="H49" s="28">
        <f>$D:$D/$G:$G*100</f>
        <v>128.44827586206898</v>
      </c>
      <c r="I49" s="52">
        <v>0</v>
      </c>
    </row>
    <row r="50" spans="1:9" ht="46.5" customHeight="1" x14ac:dyDescent="0.2">
      <c r="A50" s="4" t="s">
        <v>80</v>
      </c>
      <c r="B50" s="52">
        <v>8550</v>
      </c>
      <c r="C50" s="52">
        <v>8137.5</v>
      </c>
      <c r="D50" s="52">
        <v>8948.1</v>
      </c>
      <c r="E50" s="28">
        <f>$D:$D/$B:$B*100</f>
        <v>104.65614035087721</v>
      </c>
      <c r="F50" s="28">
        <f>$D:$D/$C:$C*100</f>
        <v>109.96129032258064</v>
      </c>
      <c r="G50" s="52">
        <v>9127</v>
      </c>
      <c r="H50" s="28">
        <f>$D:$D/$G:$G*100</f>
        <v>98.039881669771006</v>
      </c>
      <c r="I50" s="52">
        <v>679.9</v>
      </c>
    </row>
    <row r="51" spans="1:9" ht="119.25" customHeight="1" x14ac:dyDescent="0.2">
      <c r="A51" s="4" t="s">
        <v>152</v>
      </c>
      <c r="B51" s="52">
        <v>180</v>
      </c>
      <c r="C51" s="52">
        <v>163</v>
      </c>
      <c r="D51" s="52">
        <v>583.20000000000005</v>
      </c>
      <c r="E51" s="28">
        <f>$D:$D/$B:$B*100</f>
        <v>324</v>
      </c>
      <c r="F51" s="28">
        <f>$D:$D/$C:$C*100</f>
        <v>357.79141104294479</v>
      </c>
      <c r="G51" s="52">
        <v>0</v>
      </c>
      <c r="H51" s="28">
        <v>0</v>
      </c>
      <c r="I51" s="52">
        <v>65.099999999999994</v>
      </c>
    </row>
    <row r="52" spans="1:9" ht="120.75" customHeight="1" x14ac:dyDescent="0.2">
      <c r="A52" s="3" t="s">
        <v>153</v>
      </c>
      <c r="B52" s="52">
        <v>1320</v>
      </c>
      <c r="C52" s="52">
        <v>1210</v>
      </c>
      <c r="D52" s="52">
        <v>931.4</v>
      </c>
      <c r="E52" s="28">
        <f>$D:$D/$B:$B*100</f>
        <v>70.560606060606062</v>
      </c>
      <c r="F52" s="28">
        <f>$D:$D/$C:$C*100</f>
        <v>76.975206611570243</v>
      </c>
      <c r="G52" s="52">
        <v>0</v>
      </c>
      <c r="H52" s="28">
        <v>0</v>
      </c>
      <c r="I52" s="52">
        <v>49.3</v>
      </c>
    </row>
    <row r="53" spans="1:9" ht="25.5" x14ac:dyDescent="0.2">
      <c r="A53" s="50" t="s">
        <v>20</v>
      </c>
      <c r="B53" s="60">
        <v>16640</v>
      </c>
      <c r="C53" s="60">
        <v>16380</v>
      </c>
      <c r="D53" s="60">
        <v>9268.2000000000007</v>
      </c>
      <c r="E53" s="25">
        <f>$D:$D/$B:$B*100</f>
        <v>55.698317307692314</v>
      </c>
      <c r="F53" s="25">
        <f>$D:$D/$C:$C*100</f>
        <v>56.582417582417591</v>
      </c>
      <c r="G53" s="60">
        <v>16727.400000000001</v>
      </c>
      <c r="H53" s="25">
        <f>$D:$D/$G:$G*100</f>
        <v>55.40729581405359</v>
      </c>
      <c r="I53" s="60">
        <v>4.7</v>
      </c>
    </row>
    <row r="54" spans="1:9" ht="25.5" x14ac:dyDescent="0.2">
      <c r="A54" s="46" t="s">
        <v>86</v>
      </c>
      <c r="B54" s="60">
        <v>0</v>
      </c>
      <c r="C54" s="60">
        <v>0</v>
      </c>
      <c r="D54" s="60">
        <v>0</v>
      </c>
      <c r="E54" s="25">
        <v>0</v>
      </c>
      <c r="F54" s="25">
        <v>0</v>
      </c>
      <c r="G54" s="60">
        <v>0</v>
      </c>
      <c r="H54" s="25">
        <v>0</v>
      </c>
      <c r="I54" s="60">
        <v>0</v>
      </c>
    </row>
    <row r="55" spans="1:9" ht="51" x14ac:dyDescent="0.2">
      <c r="A55" s="46" t="s">
        <v>102</v>
      </c>
      <c r="B55" s="60">
        <v>454.2</v>
      </c>
      <c r="C55" s="60">
        <v>416.3</v>
      </c>
      <c r="D55" s="60">
        <v>450.8</v>
      </c>
      <c r="E55" s="25">
        <f>$D:$D/$B:$B*100</f>
        <v>99.251431087626599</v>
      </c>
      <c r="F55" s="25">
        <f>$D:$D/$C:$C*100</f>
        <v>108.28729281767954</v>
      </c>
      <c r="G55" s="60">
        <v>385</v>
      </c>
      <c r="H55" s="25">
        <f>$D:$D/$G:$G*100</f>
        <v>117.09090909090909</v>
      </c>
      <c r="I55" s="60">
        <v>44.4</v>
      </c>
    </row>
    <row r="56" spans="1:9" ht="25.5" x14ac:dyDescent="0.2">
      <c r="A56" s="46" t="s">
        <v>87</v>
      </c>
      <c r="B56" s="60">
        <v>60</v>
      </c>
      <c r="C56" s="60">
        <v>55</v>
      </c>
      <c r="D56" s="60">
        <v>1599.1</v>
      </c>
      <c r="E56" s="25">
        <f>$D:$D/$B:$B*100</f>
        <v>2665.1666666666665</v>
      </c>
      <c r="F56" s="25">
        <f>$D:$D/$C:$C*100</f>
        <v>2907.4545454545455</v>
      </c>
      <c r="G56" s="60">
        <v>4399.8999999999996</v>
      </c>
      <c r="H56" s="25">
        <f>$D:$D/$G:$G*100</f>
        <v>36.344007818359508</v>
      </c>
      <c r="I56" s="60">
        <v>60.1</v>
      </c>
    </row>
    <row r="57" spans="1:9" ht="25.5" x14ac:dyDescent="0.2">
      <c r="A57" s="7" t="s">
        <v>21</v>
      </c>
      <c r="B57" s="49">
        <f>$58:$58+$59:$59+$60:$60</f>
        <v>10510</v>
      </c>
      <c r="C57" s="49">
        <f>$58:$58+$59:$59+$60:$60</f>
        <v>9465</v>
      </c>
      <c r="D57" s="49">
        <f>$58:$58+$59:$59+$60:$60</f>
        <v>28105.1</v>
      </c>
      <c r="E57" s="25">
        <f>$D:$D/$B:$B*100</f>
        <v>267.41294005708846</v>
      </c>
      <c r="F57" s="25">
        <f>$D:$D/$C:$C*100</f>
        <v>296.93713681986264</v>
      </c>
      <c r="G57" s="49">
        <f>$58:$58+$59:$59+$60:$60</f>
        <v>17836</v>
      </c>
      <c r="H57" s="25">
        <f>$D:$D/$G:$G*100</f>
        <v>157.57512895267996</v>
      </c>
      <c r="I57" s="49">
        <f>$58:$58+$59:$59+$60:$60</f>
        <v>2861.5</v>
      </c>
    </row>
    <row r="58" spans="1:9" ht="30" customHeight="1" x14ac:dyDescent="0.2">
      <c r="A58" s="3" t="s">
        <v>148</v>
      </c>
      <c r="B58" s="51">
        <v>0</v>
      </c>
      <c r="C58" s="51">
        <v>0</v>
      </c>
      <c r="D58" s="51">
        <v>0</v>
      </c>
      <c r="E58" s="28">
        <v>0</v>
      </c>
      <c r="F58" s="28">
        <v>0</v>
      </c>
      <c r="G58" s="51">
        <v>2608</v>
      </c>
      <c r="H58" s="28">
        <v>0</v>
      </c>
      <c r="I58" s="51">
        <v>0</v>
      </c>
    </row>
    <row r="59" spans="1:9" ht="38.25" x14ac:dyDescent="0.2">
      <c r="A59" s="3" t="s">
        <v>22</v>
      </c>
      <c r="B59" s="52">
        <v>7910</v>
      </c>
      <c r="C59" s="52">
        <v>7150</v>
      </c>
      <c r="D59" s="52">
        <v>23134.5</v>
      </c>
      <c r="E59" s="28">
        <f t="shared" ref="E59:E65" si="16">$D:$D/$B:$B*100</f>
        <v>292.47155499367892</v>
      </c>
      <c r="F59" s="28">
        <f t="shared" ref="F59:F65" si="17">$D:$D/$C:$C*100</f>
        <v>323.55944055944053</v>
      </c>
      <c r="G59" s="52">
        <v>11503.5</v>
      </c>
      <c r="H59" s="28">
        <f t="shared" ref="H59:H65" si="18">$D:$D/$G:$G*100</f>
        <v>201.10835832572693</v>
      </c>
      <c r="I59" s="52">
        <v>377.4</v>
      </c>
    </row>
    <row r="60" spans="1:9" ht="14.25" customHeight="1" x14ac:dyDescent="0.2">
      <c r="A60" s="3" t="s">
        <v>23</v>
      </c>
      <c r="B60" s="52">
        <v>2600</v>
      </c>
      <c r="C60" s="52">
        <v>2315</v>
      </c>
      <c r="D60" s="52">
        <v>4970.6000000000004</v>
      </c>
      <c r="E60" s="28">
        <f t="shared" si="16"/>
        <v>191.17692307692309</v>
      </c>
      <c r="F60" s="28">
        <f t="shared" si="17"/>
        <v>214.71274298056159</v>
      </c>
      <c r="G60" s="52">
        <v>3724.5</v>
      </c>
      <c r="H60" s="28">
        <f t="shared" si="18"/>
        <v>133.45683984427441</v>
      </c>
      <c r="I60" s="52">
        <v>2484.1</v>
      </c>
    </row>
    <row r="61" spans="1:9" ht="14.25" x14ac:dyDescent="0.2">
      <c r="A61" s="50" t="s">
        <v>24</v>
      </c>
      <c r="B61" s="49">
        <f>SUM(B62:B85)</f>
        <v>2574.1000000000004</v>
      </c>
      <c r="C61" s="49">
        <f>SUM(C62:C85)</f>
        <v>2477.9</v>
      </c>
      <c r="D61" s="49">
        <f>SUM(D62:D85)</f>
        <v>2611.6999999999998</v>
      </c>
      <c r="E61" s="25">
        <f t="shared" si="16"/>
        <v>101.46070471232662</v>
      </c>
      <c r="F61" s="25">
        <f t="shared" si="17"/>
        <v>105.39973364542554</v>
      </c>
      <c r="G61" s="49">
        <f>SUM(G62:G85)</f>
        <v>4130.4999999999991</v>
      </c>
      <c r="H61" s="25">
        <f t="shared" si="18"/>
        <v>63.229633216317652</v>
      </c>
      <c r="I61" s="49">
        <f>SUM(I62:I85)</f>
        <v>139</v>
      </c>
    </row>
    <row r="62" spans="1:9" ht="63.75" x14ac:dyDescent="0.2">
      <c r="A62" s="3" t="s">
        <v>124</v>
      </c>
      <c r="B62" s="51">
        <v>34.799999999999997</v>
      </c>
      <c r="C62" s="51">
        <v>31.4</v>
      </c>
      <c r="D62" s="51">
        <v>42</v>
      </c>
      <c r="E62" s="28">
        <f t="shared" si="16"/>
        <v>120.68965517241381</v>
      </c>
      <c r="F62" s="28">
        <f t="shared" si="17"/>
        <v>133.7579617834395</v>
      </c>
      <c r="G62" s="51">
        <v>43.3</v>
      </c>
      <c r="H62" s="28">
        <f t="shared" si="18"/>
        <v>96.997690531177838</v>
      </c>
      <c r="I62" s="51">
        <v>1.7</v>
      </c>
    </row>
    <row r="63" spans="1:9" ht="107.25" customHeight="1" x14ac:dyDescent="0.2">
      <c r="A63" s="3" t="s">
        <v>114</v>
      </c>
      <c r="B63" s="52">
        <v>265</v>
      </c>
      <c r="C63" s="52">
        <v>259</v>
      </c>
      <c r="D63" s="52">
        <v>283.60000000000002</v>
      </c>
      <c r="E63" s="28">
        <f t="shared" si="16"/>
        <v>107.01886792452831</v>
      </c>
      <c r="F63" s="28">
        <f t="shared" si="17"/>
        <v>109.49806949806951</v>
      </c>
      <c r="G63" s="52">
        <v>353.9</v>
      </c>
      <c r="H63" s="28">
        <f t="shared" si="18"/>
        <v>80.135631534331736</v>
      </c>
      <c r="I63" s="52">
        <v>17.2</v>
      </c>
    </row>
    <row r="64" spans="1:9" ht="87" customHeight="1" x14ac:dyDescent="0.2">
      <c r="A64" s="3" t="s">
        <v>130</v>
      </c>
      <c r="B64" s="52">
        <v>7</v>
      </c>
      <c r="C64" s="52">
        <v>6.5</v>
      </c>
      <c r="D64" s="52">
        <v>56.5</v>
      </c>
      <c r="E64" s="28">
        <f t="shared" si="16"/>
        <v>807.14285714285711</v>
      </c>
      <c r="F64" s="28">
        <f t="shared" si="17"/>
        <v>869.23076923076917</v>
      </c>
      <c r="G64" s="52">
        <v>33.200000000000003</v>
      </c>
      <c r="H64" s="28">
        <f t="shared" si="18"/>
        <v>170.18072289156626</v>
      </c>
      <c r="I64" s="52">
        <v>1</v>
      </c>
    </row>
    <row r="65" spans="1:9" ht="94.5" customHeight="1" x14ac:dyDescent="0.2">
      <c r="A65" s="3" t="s">
        <v>129</v>
      </c>
      <c r="B65" s="52">
        <v>650</v>
      </c>
      <c r="C65" s="52">
        <v>585</v>
      </c>
      <c r="D65" s="52">
        <v>271.3</v>
      </c>
      <c r="E65" s="28">
        <f t="shared" si="16"/>
        <v>41.738461538461543</v>
      </c>
      <c r="F65" s="28">
        <f t="shared" si="17"/>
        <v>46.376068376068382</v>
      </c>
      <c r="G65" s="52">
        <v>664</v>
      </c>
      <c r="H65" s="28">
        <f t="shared" si="18"/>
        <v>40.858433734939759</v>
      </c>
      <c r="I65" s="52">
        <v>3.7</v>
      </c>
    </row>
    <row r="66" spans="1:9" ht="94.5" customHeight="1" x14ac:dyDescent="0.2">
      <c r="A66" s="4" t="s">
        <v>142</v>
      </c>
      <c r="B66" s="52">
        <v>0</v>
      </c>
      <c r="C66" s="52">
        <v>0</v>
      </c>
      <c r="D66" s="52">
        <v>0</v>
      </c>
      <c r="E66" s="28">
        <v>0</v>
      </c>
      <c r="F66" s="28">
        <v>0</v>
      </c>
      <c r="G66" s="52">
        <v>1.5</v>
      </c>
      <c r="H66" s="28">
        <v>0</v>
      </c>
      <c r="I66" s="52">
        <v>0</v>
      </c>
    </row>
    <row r="67" spans="1:9" ht="85.5" customHeight="1" x14ac:dyDescent="0.2">
      <c r="A67" s="4" t="s">
        <v>127</v>
      </c>
      <c r="B67" s="52">
        <v>0</v>
      </c>
      <c r="C67" s="52">
        <v>0</v>
      </c>
      <c r="D67" s="52">
        <v>0</v>
      </c>
      <c r="E67" s="28">
        <v>0</v>
      </c>
      <c r="F67" s="28">
        <v>0</v>
      </c>
      <c r="G67" s="52">
        <v>0</v>
      </c>
      <c r="H67" s="28">
        <v>0</v>
      </c>
      <c r="I67" s="52">
        <v>0</v>
      </c>
    </row>
    <row r="68" spans="1:9" ht="84.75" customHeight="1" x14ac:dyDescent="0.2">
      <c r="A68" s="4" t="s">
        <v>143</v>
      </c>
      <c r="B68" s="52">
        <v>0</v>
      </c>
      <c r="C68" s="52">
        <v>0</v>
      </c>
      <c r="D68" s="52">
        <v>0</v>
      </c>
      <c r="E68" s="28">
        <v>0</v>
      </c>
      <c r="F68" s="28">
        <v>0</v>
      </c>
      <c r="G68" s="52">
        <v>26.5</v>
      </c>
      <c r="H68" s="28">
        <v>0</v>
      </c>
      <c r="I68" s="52">
        <v>0</v>
      </c>
    </row>
    <row r="69" spans="1:9" ht="106.5" customHeight="1" x14ac:dyDescent="0.2">
      <c r="A69" s="4" t="s">
        <v>115</v>
      </c>
      <c r="B69" s="52">
        <v>240</v>
      </c>
      <c r="C69" s="52">
        <v>235</v>
      </c>
      <c r="D69" s="52">
        <v>163.9</v>
      </c>
      <c r="E69" s="28">
        <f>$D:$D/$B:$B*100</f>
        <v>68.291666666666671</v>
      </c>
      <c r="F69" s="28">
        <f>$D:$D/$C:$C*100</f>
        <v>69.744680851063833</v>
      </c>
      <c r="G69" s="52">
        <v>261</v>
      </c>
      <c r="H69" s="28">
        <f>$D:$D/$G:$G*100</f>
        <v>62.79693486590039</v>
      </c>
      <c r="I69" s="52">
        <v>32.299999999999997</v>
      </c>
    </row>
    <row r="70" spans="1:9" ht="118.5" customHeight="1" x14ac:dyDescent="0.2">
      <c r="A70" s="3" t="s">
        <v>116</v>
      </c>
      <c r="B70" s="52">
        <v>10</v>
      </c>
      <c r="C70" s="52">
        <v>9</v>
      </c>
      <c r="D70" s="52">
        <v>7</v>
      </c>
      <c r="E70" s="28">
        <f>$D:$D/$B:$B*100</f>
        <v>70</v>
      </c>
      <c r="F70" s="28">
        <f>$D:$D/$C:$C*100</f>
        <v>77.777777777777786</v>
      </c>
      <c r="G70" s="52">
        <v>6.3</v>
      </c>
      <c r="H70" s="28">
        <f>$D:$D/$G:$G*100</f>
        <v>111.11111111111111</v>
      </c>
      <c r="I70" s="52">
        <v>5.3</v>
      </c>
    </row>
    <row r="71" spans="1:9" ht="96" customHeight="1" x14ac:dyDescent="0.2">
      <c r="A71" s="3" t="s">
        <v>140</v>
      </c>
      <c r="B71" s="52">
        <v>0</v>
      </c>
      <c r="C71" s="52">
        <v>0</v>
      </c>
      <c r="D71" s="52">
        <v>0</v>
      </c>
      <c r="E71" s="28">
        <v>0</v>
      </c>
      <c r="F71" s="28">
        <v>0</v>
      </c>
      <c r="G71" s="52">
        <v>0</v>
      </c>
      <c r="H71" s="28">
        <v>0</v>
      </c>
      <c r="I71" s="52">
        <v>0</v>
      </c>
    </row>
    <row r="72" spans="1:9" ht="97.5" customHeight="1" x14ac:dyDescent="0.2">
      <c r="A72" s="3" t="s">
        <v>128</v>
      </c>
      <c r="B72" s="52">
        <v>0</v>
      </c>
      <c r="C72" s="52">
        <v>0</v>
      </c>
      <c r="D72" s="52">
        <v>11</v>
      </c>
      <c r="E72" s="28">
        <v>0</v>
      </c>
      <c r="F72" s="28">
        <v>0</v>
      </c>
      <c r="G72" s="52">
        <v>6.3</v>
      </c>
      <c r="H72" s="28">
        <v>0</v>
      </c>
      <c r="I72" s="52">
        <v>0.5</v>
      </c>
    </row>
    <row r="73" spans="1:9" ht="114.75" customHeight="1" x14ac:dyDescent="0.2">
      <c r="A73" s="3" t="s">
        <v>144</v>
      </c>
      <c r="B73" s="52">
        <v>0</v>
      </c>
      <c r="C73" s="52">
        <v>0</v>
      </c>
      <c r="D73" s="52">
        <v>0</v>
      </c>
      <c r="E73" s="28">
        <v>0</v>
      </c>
      <c r="F73" s="28">
        <v>0</v>
      </c>
      <c r="G73" s="52">
        <v>192.5</v>
      </c>
      <c r="H73" s="28">
        <v>0</v>
      </c>
      <c r="I73" s="52">
        <v>0</v>
      </c>
    </row>
    <row r="74" spans="1:9" ht="90" customHeight="1" x14ac:dyDescent="0.2">
      <c r="A74" s="3" t="s">
        <v>131</v>
      </c>
      <c r="B74" s="52">
        <v>208</v>
      </c>
      <c r="C74" s="52">
        <v>198</v>
      </c>
      <c r="D74" s="52">
        <v>133.19999999999999</v>
      </c>
      <c r="E74" s="28">
        <f>$D:$D/$B:$B*100</f>
        <v>64.038461538461533</v>
      </c>
      <c r="F74" s="28">
        <f>$D:$D/$C:$C*100</f>
        <v>67.272727272727266</v>
      </c>
      <c r="G74" s="52">
        <v>298.60000000000002</v>
      </c>
      <c r="H74" s="28">
        <f>$D:$D/$G:$G*100</f>
        <v>44.60817146684527</v>
      </c>
      <c r="I74" s="52">
        <v>2.2000000000000002</v>
      </c>
    </row>
    <row r="75" spans="1:9" ht="91.5" customHeight="1" x14ac:dyDescent="0.2">
      <c r="A75" s="3" t="s">
        <v>117</v>
      </c>
      <c r="B75" s="52">
        <v>320</v>
      </c>
      <c r="C75" s="52">
        <v>320</v>
      </c>
      <c r="D75" s="52">
        <v>1029.5999999999999</v>
      </c>
      <c r="E75" s="28">
        <f>$D:$D/$B:$B*100</f>
        <v>321.75</v>
      </c>
      <c r="F75" s="28">
        <f>$D:$D/$C:$C*100</f>
        <v>321.75</v>
      </c>
      <c r="G75" s="52">
        <v>590.5</v>
      </c>
      <c r="H75" s="28">
        <f>$D:$D/$G:$G*100</f>
        <v>174.36071126164265</v>
      </c>
      <c r="I75" s="52">
        <v>57.2</v>
      </c>
    </row>
    <row r="76" spans="1:9" ht="61.5" customHeight="1" x14ac:dyDescent="0.2">
      <c r="A76" s="3" t="s">
        <v>118</v>
      </c>
      <c r="B76" s="52">
        <v>100</v>
      </c>
      <c r="C76" s="52">
        <v>95</v>
      </c>
      <c r="D76" s="52">
        <v>126.4</v>
      </c>
      <c r="E76" s="28">
        <f>$D:$D/$B:$B*100</f>
        <v>126.4</v>
      </c>
      <c r="F76" s="28">
        <f>$D:$D/$C:$C*100</f>
        <v>133.05263157894737</v>
      </c>
      <c r="G76" s="52">
        <v>78.2</v>
      </c>
      <c r="H76" s="28">
        <f>$D:$D/$G:$G*100</f>
        <v>161.63682864450129</v>
      </c>
      <c r="I76" s="52">
        <v>27</v>
      </c>
    </row>
    <row r="77" spans="1:9" ht="85.5" customHeight="1" x14ac:dyDescent="0.2">
      <c r="A77" s="3" t="s">
        <v>156</v>
      </c>
      <c r="B77" s="52">
        <v>700</v>
      </c>
      <c r="C77" s="52">
        <v>700</v>
      </c>
      <c r="D77" s="52">
        <v>99.1</v>
      </c>
      <c r="E77" s="28">
        <f>$D:$D/$B:$B*100</f>
        <v>14.157142857142857</v>
      </c>
      <c r="F77" s="28">
        <v>0</v>
      </c>
      <c r="G77" s="52">
        <v>1530.6</v>
      </c>
      <c r="H77" s="28">
        <f>$D:$D/$G:$G*100</f>
        <v>6.4745851300143737</v>
      </c>
      <c r="I77" s="52">
        <v>1</v>
      </c>
    </row>
    <row r="78" spans="1:9" ht="95.25" customHeight="1" x14ac:dyDescent="0.2">
      <c r="A78" s="3" t="s">
        <v>157</v>
      </c>
      <c r="B78" s="52">
        <v>0</v>
      </c>
      <c r="C78" s="52">
        <v>0</v>
      </c>
      <c r="D78" s="52">
        <v>278.7</v>
      </c>
      <c r="E78" s="28">
        <v>0</v>
      </c>
      <c r="F78" s="28">
        <v>0</v>
      </c>
      <c r="G78" s="52">
        <v>0</v>
      </c>
      <c r="H78" s="28">
        <v>0</v>
      </c>
      <c r="I78" s="52">
        <v>0</v>
      </c>
    </row>
    <row r="79" spans="1:9" ht="54" customHeight="1" x14ac:dyDescent="0.2">
      <c r="A79" s="3" t="s">
        <v>122</v>
      </c>
      <c r="B79" s="52">
        <v>0</v>
      </c>
      <c r="C79" s="52">
        <v>0</v>
      </c>
      <c r="D79" s="52">
        <v>0</v>
      </c>
      <c r="E79" s="28">
        <v>0</v>
      </c>
      <c r="F79" s="28">
        <v>0</v>
      </c>
      <c r="G79" s="52">
        <v>44.5</v>
      </c>
      <c r="H79" s="28">
        <v>0</v>
      </c>
      <c r="I79" s="52">
        <v>0</v>
      </c>
    </row>
    <row r="80" spans="1:9" ht="85.5" customHeight="1" x14ac:dyDescent="0.2">
      <c r="A80" s="3" t="s">
        <v>123</v>
      </c>
      <c r="B80" s="52">
        <v>30</v>
      </c>
      <c r="C80" s="52">
        <v>30</v>
      </c>
      <c r="D80" s="52">
        <v>13.6</v>
      </c>
      <c r="E80" s="28">
        <f>$D:$D/$B:$B*100</f>
        <v>45.333333333333329</v>
      </c>
      <c r="F80" s="28">
        <f>$D:$D/$C:$C*100</f>
        <v>45.333333333333329</v>
      </c>
      <c r="G80" s="52">
        <v>16.399999999999999</v>
      </c>
      <c r="H80" s="28">
        <v>0</v>
      </c>
      <c r="I80" s="52">
        <v>0</v>
      </c>
    </row>
    <row r="81" spans="1:12" ht="62.25" customHeight="1" x14ac:dyDescent="0.2">
      <c r="A81" s="3" t="s">
        <v>119</v>
      </c>
      <c r="B81" s="52">
        <v>5.3</v>
      </c>
      <c r="C81" s="52">
        <v>5</v>
      </c>
      <c r="D81" s="52">
        <v>0</v>
      </c>
      <c r="E81" s="28">
        <f>$D:$D/$B:$B*100</f>
        <v>0</v>
      </c>
      <c r="F81" s="28">
        <f>$D:$D/$C:$C*100</f>
        <v>0</v>
      </c>
      <c r="G81" s="52">
        <v>0.4</v>
      </c>
      <c r="H81" s="28">
        <f>$D:$D/$G:$G*100</f>
        <v>0</v>
      </c>
      <c r="I81" s="52">
        <v>0</v>
      </c>
    </row>
    <row r="82" spans="1:12" ht="79.5" customHeight="1" x14ac:dyDescent="0.2">
      <c r="A82" s="3" t="s">
        <v>121</v>
      </c>
      <c r="B82" s="52">
        <v>3</v>
      </c>
      <c r="C82" s="52">
        <v>3</v>
      </c>
      <c r="D82" s="52">
        <v>95.3</v>
      </c>
      <c r="E82" s="28">
        <f>$D:$D/$B:$B*100</f>
        <v>3176.6666666666665</v>
      </c>
      <c r="F82" s="28">
        <f>$D:$D/$C:$C*100</f>
        <v>3176.6666666666665</v>
      </c>
      <c r="G82" s="52">
        <v>-19.3</v>
      </c>
      <c r="H82" s="28">
        <f>$D:$D/$G:$G*100</f>
        <v>-493.7823834196891</v>
      </c>
      <c r="I82" s="52">
        <v>-10.1</v>
      </c>
    </row>
    <row r="83" spans="1:12" ht="80.25" customHeight="1" x14ac:dyDescent="0.2">
      <c r="A83" s="3" t="s">
        <v>120</v>
      </c>
      <c r="B83" s="52">
        <v>1</v>
      </c>
      <c r="C83" s="52">
        <v>1</v>
      </c>
      <c r="D83" s="52">
        <v>0.5</v>
      </c>
      <c r="E83" s="28">
        <f>$D:$D/$B:$B*100</f>
        <v>50</v>
      </c>
      <c r="F83" s="28">
        <f>$D:$D/$C:$C*100</f>
        <v>50</v>
      </c>
      <c r="G83" s="52">
        <v>0.1</v>
      </c>
      <c r="H83" s="28">
        <f>$D:$D/$G:$G*100</f>
        <v>500</v>
      </c>
      <c r="I83" s="52">
        <v>0</v>
      </c>
      <c r="L83" s="33"/>
    </row>
    <row r="84" spans="1:12" ht="109.5" customHeight="1" x14ac:dyDescent="0.2">
      <c r="A84" s="3" t="s">
        <v>126</v>
      </c>
      <c r="B84" s="52">
        <v>0</v>
      </c>
      <c r="C84" s="52">
        <v>0</v>
      </c>
      <c r="D84" s="52">
        <v>0</v>
      </c>
      <c r="E84" s="28">
        <v>0</v>
      </c>
      <c r="F84" s="28">
        <v>0</v>
      </c>
      <c r="G84" s="52">
        <v>2</v>
      </c>
      <c r="H84" s="28">
        <f>$D:$D/$G:$G*100</f>
        <v>0</v>
      </c>
      <c r="I84" s="52">
        <v>0</v>
      </c>
      <c r="L84" s="33"/>
    </row>
    <row r="85" spans="1:12" ht="72.75" customHeight="1" x14ac:dyDescent="0.2">
      <c r="A85" s="3" t="s">
        <v>125</v>
      </c>
      <c r="B85" s="52">
        <v>0</v>
      </c>
      <c r="C85" s="52">
        <v>0</v>
      </c>
      <c r="D85" s="52">
        <v>0</v>
      </c>
      <c r="E85" s="28">
        <v>0</v>
      </c>
      <c r="F85" s="28">
        <v>0</v>
      </c>
      <c r="G85" s="52">
        <v>0</v>
      </c>
      <c r="H85" s="28">
        <v>0</v>
      </c>
      <c r="I85" s="52">
        <v>0</v>
      </c>
      <c r="L85" s="33"/>
    </row>
    <row r="86" spans="1:12" ht="14.25" x14ac:dyDescent="0.2">
      <c r="A86" s="5" t="s">
        <v>25</v>
      </c>
      <c r="B86" s="60">
        <v>0</v>
      </c>
      <c r="C86" s="60">
        <v>0</v>
      </c>
      <c r="D86" s="60">
        <v>-19.8</v>
      </c>
      <c r="E86" s="25">
        <v>0</v>
      </c>
      <c r="F86" s="25">
        <v>0</v>
      </c>
      <c r="G86" s="60">
        <v>2.4</v>
      </c>
      <c r="H86" s="25">
        <v>0</v>
      </c>
      <c r="I86" s="60">
        <v>0</v>
      </c>
    </row>
    <row r="87" spans="1:12" ht="14.25" x14ac:dyDescent="0.2">
      <c r="A87" s="7" t="s">
        <v>26</v>
      </c>
      <c r="B87" s="49">
        <f>B86+B61+B57+B53+B44+B41+B36+B31+B23+B7+B54+B55+B56+B18</f>
        <v>815875.79999999993</v>
      </c>
      <c r="C87" s="49">
        <f>C86+C61+C57+C53+C44+C41+C36+C31+C23+C7+C54+C55+C56+C18</f>
        <v>722179.30000000016</v>
      </c>
      <c r="D87" s="49">
        <f>D86+D61+D57+D53+D44+D41+D36+D31+D23+D7+D54+D55+D56+D18</f>
        <v>739281.1</v>
      </c>
      <c r="E87" s="25">
        <f t="shared" ref="E87:E94" si="19">$D:$D/$B:$B*100</f>
        <v>90.611965693797998</v>
      </c>
      <c r="F87" s="25">
        <f t="shared" ref="F87:F93" si="20">$D:$D/$C:$C*100</f>
        <v>102.36808227541275</v>
      </c>
      <c r="G87" s="49">
        <f>G86+G61+G57+G53+G44+G41+G36+G31+G23+G7+G54+G55+G56+G18</f>
        <v>751107.19999999984</v>
      </c>
      <c r="H87" s="25">
        <f t="shared" ref="H87:H93" si="21">$D:$D/$G:$G*100</f>
        <v>98.425511032246817</v>
      </c>
      <c r="I87" s="49">
        <f>I86+I61+I57+I53+I44+I41+I36+I31+I23+I7+I54+I55+I56+I18</f>
        <v>76531.600000000006</v>
      </c>
    </row>
    <row r="88" spans="1:12" ht="14.25" x14ac:dyDescent="0.2">
      <c r="A88" s="7" t="s">
        <v>27</v>
      </c>
      <c r="B88" s="49">
        <f>B89+B94+B95+B96+B97</f>
        <v>4504798.7000000011</v>
      </c>
      <c r="C88" s="49">
        <f>C89+C94+C95+C96+C97</f>
        <v>4127803.1000000006</v>
      </c>
      <c r="D88" s="49">
        <f>D89+D94+D95+D96+D97</f>
        <v>2959492.0000000005</v>
      </c>
      <c r="E88" s="25">
        <f t="shared" si="19"/>
        <v>65.696431674072358</v>
      </c>
      <c r="F88" s="25">
        <f t="shared" si="20"/>
        <v>71.696539982733185</v>
      </c>
      <c r="G88" s="49">
        <f>G89+G94+G95+G96+G97</f>
        <v>3346735.1999999997</v>
      </c>
      <c r="H88" s="25">
        <f t="shared" si="21"/>
        <v>88.429224995153504</v>
      </c>
      <c r="I88" s="49">
        <f>I89+I94+I95+I96+I97</f>
        <v>195456.19999999998</v>
      </c>
    </row>
    <row r="89" spans="1:12" ht="25.5" x14ac:dyDescent="0.2">
      <c r="A89" s="7" t="s">
        <v>28</v>
      </c>
      <c r="B89" s="49">
        <f>SUM(B90:B93)</f>
        <v>4520971.8000000007</v>
      </c>
      <c r="C89" s="49">
        <f>SUM(C90:C93)</f>
        <v>4143976.2</v>
      </c>
      <c r="D89" s="49">
        <f>SUM(D90:D93)</f>
        <v>2976331.4000000004</v>
      </c>
      <c r="E89" s="25">
        <f t="shared" si="19"/>
        <v>65.833885537618258</v>
      </c>
      <c r="F89" s="25">
        <f t="shared" si="20"/>
        <v>71.823081416345985</v>
      </c>
      <c r="G89" s="49">
        <f>$90:$90+$91:$91+$92:$92+G93</f>
        <v>3355268.5999999996</v>
      </c>
      <c r="H89" s="25">
        <f t="shared" si="21"/>
        <v>88.706203729859382</v>
      </c>
      <c r="I89" s="49">
        <f>SUM(I90:I93)</f>
        <v>195479.19999999998</v>
      </c>
    </row>
    <row r="90" spans="1:12" x14ac:dyDescent="0.2">
      <c r="A90" s="3" t="s">
        <v>29</v>
      </c>
      <c r="B90" s="52">
        <v>569803.69999999995</v>
      </c>
      <c r="C90" s="52">
        <v>449569.7</v>
      </c>
      <c r="D90" s="52">
        <v>449569.7</v>
      </c>
      <c r="E90" s="28">
        <f t="shared" si="19"/>
        <v>78.899048918074783</v>
      </c>
      <c r="F90" s="28">
        <f t="shared" si="20"/>
        <v>100</v>
      </c>
      <c r="G90" s="52">
        <v>386577.8</v>
      </c>
      <c r="H90" s="28">
        <f t="shared" si="21"/>
        <v>116.29475360457843</v>
      </c>
      <c r="I90" s="52">
        <v>32386.799999999999</v>
      </c>
    </row>
    <row r="91" spans="1:12" x14ac:dyDescent="0.2">
      <c r="A91" s="3" t="s">
        <v>30</v>
      </c>
      <c r="B91" s="52">
        <v>2355547.2000000002</v>
      </c>
      <c r="C91" s="52">
        <v>2265266.4</v>
      </c>
      <c r="D91" s="52">
        <v>1357363.4</v>
      </c>
      <c r="E91" s="28">
        <f t="shared" si="19"/>
        <v>57.624122327075412</v>
      </c>
      <c r="F91" s="28">
        <f t="shared" si="20"/>
        <v>59.920696303092647</v>
      </c>
      <c r="G91" s="52">
        <v>2005448.2</v>
      </c>
      <c r="H91" s="28">
        <f t="shared" si="21"/>
        <v>67.683792580631092</v>
      </c>
      <c r="I91" s="52">
        <v>43705.3</v>
      </c>
    </row>
    <row r="92" spans="1:12" x14ac:dyDescent="0.2">
      <c r="A92" s="3" t="s">
        <v>31</v>
      </c>
      <c r="B92" s="52">
        <v>1533723.2</v>
      </c>
      <c r="C92" s="52">
        <v>1376682.1</v>
      </c>
      <c r="D92" s="52">
        <v>1123680.6000000001</v>
      </c>
      <c r="E92" s="28">
        <f t="shared" si="19"/>
        <v>73.264888996919396</v>
      </c>
      <c r="F92" s="28">
        <f t="shared" si="20"/>
        <v>81.62237309542995</v>
      </c>
      <c r="G92" s="52">
        <v>835252.8</v>
      </c>
      <c r="H92" s="28">
        <f t="shared" si="21"/>
        <v>134.53179684042965</v>
      </c>
      <c r="I92" s="52">
        <v>114843.2</v>
      </c>
    </row>
    <row r="93" spans="1:12" x14ac:dyDescent="0.2">
      <c r="A93" s="3" t="s">
        <v>138</v>
      </c>
      <c r="B93" s="52">
        <v>61897.7</v>
      </c>
      <c r="C93" s="52">
        <v>52458</v>
      </c>
      <c r="D93" s="52">
        <v>45717.7</v>
      </c>
      <c r="E93" s="28">
        <f t="shared" si="19"/>
        <v>73.860094963140796</v>
      </c>
      <c r="F93" s="28">
        <f t="shared" si="20"/>
        <v>87.151054176674663</v>
      </c>
      <c r="G93" s="52">
        <v>127989.8</v>
      </c>
      <c r="H93" s="28">
        <f t="shared" si="21"/>
        <v>35.71979954652636</v>
      </c>
      <c r="I93" s="52">
        <v>4543.8999999999996</v>
      </c>
    </row>
    <row r="94" spans="1:12" ht="30" customHeight="1" x14ac:dyDescent="0.2">
      <c r="A94" s="7" t="s">
        <v>108</v>
      </c>
      <c r="B94" s="60">
        <v>1312.7</v>
      </c>
      <c r="C94" s="60">
        <v>1312.7</v>
      </c>
      <c r="D94" s="60">
        <v>1305.0999999999999</v>
      </c>
      <c r="E94" s="25">
        <f t="shared" si="19"/>
        <v>99.421040603336621</v>
      </c>
      <c r="F94" s="25">
        <v>0</v>
      </c>
      <c r="G94" s="60">
        <v>639.20000000000005</v>
      </c>
      <c r="H94" s="25">
        <v>0</v>
      </c>
      <c r="I94" s="60">
        <v>-7.6</v>
      </c>
    </row>
    <row r="95" spans="1:12" ht="30" customHeight="1" x14ac:dyDescent="0.2">
      <c r="A95" s="7" t="s">
        <v>110</v>
      </c>
      <c r="B95" s="60">
        <v>0</v>
      </c>
      <c r="C95" s="60">
        <v>0</v>
      </c>
      <c r="D95" s="60">
        <v>0</v>
      </c>
      <c r="E95" s="25">
        <v>0</v>
      </c>
      <c r="F95" s="25">
        <v>0</v>
      </c>
      <c r="G95" s="60">
        <v>15</v>
      </c>
      <c r="H95" s="25">
        <v>0</v>
      </c>
      <c r="I95" s="60">
        <v>0</v>
      </c>
    </row>
    <row r="96" spans="1:12" ht="66.75" customHeight="1" x14ac:dyDescent="0.2">
      <c r="A96" s="7" t="s">
        <v>106</v>
      </c>
      <c r="B96" s="60">
        <v>0</v>
      </c>
      <c r="C96" s="60">
        <v>0</v>
      </c>
      <c r="D96" s="60">
        <v>801.8</v>
      </c>
      <c r="E96" s="25">
        <v>0</v>
      </c>
      <c r="F96" s="25">
        <v>0</v>
      </c>
      <c r="G96" s="60">
        <v>76.900000000000006</v>
      </c>
      <c r="H96" s="25">
        <f>$D:$D/$G:$G*100</f>
        <v>1042.6527958387514</v>
      </c>
      <c r="I96" s="60">
        <v>0</v>
      </c>
    </row>
    <row r="97" spans="1:9" ht="24.75" customHeight="1" x14ac:dyDescent="0.2">
      <c r="A97" s="7" t="s">
        <v>33</v>
      </c>
      <c r="B97" s="60">
        <v>-17485.8</v>
      </c>
      <c r="C97" s="60">
        <v>-17485.8</v>
      </c>
      <c r="D97" s="60">
        <v>-18946.3</v>
      </c>
      <c r="E97" s="25">
        <f>$D:$D/$B:$B*100</f>
        <v>108.35249173615162</v>
      </c>
      <c r="F97" s="25">
        <f>$D:$D/$C:$C*100</f>
        <v>108.35249173615162</v>
      </c>
      <c r="G97" s="60">
        <v>-9264.5</v>
      </c>
      <c r="H97" s="25">
        <f>$D:$D/$G:$G*100</f>
        <v>204.5042905715365</v>
      </c>
      <c r="I97" s="60">
        <v>-15.4</v>
      </c>
    </row>
    <row r="98" spans="1:9" ht="18.75" customHeight="1" x14ac:dyDescent="0.2">
      <c r="A98" s="5" t="s">
        <v>32</v>
      </c>
      <c r="B98" s="49">
        <f>B88+B87</f>
        <v>5320674.5000000009</v>
      </c>
      <c r="C98" s="49">
        <f t="shared" ref="C98:D98" si="22">C88+C87</f>
        <v>4849982.4000000004</v>
      </c>
      <c r="D98" s="49">
        <f t="shared" si="22"/>
        <v>3698773.1000000006</v>
      </c>
      <c r="E98" s="25">
        <f>$D:$D/$B:$B*100</f>
        <v>69.516996388333837</v>
      </c>
      <c r="F98" s="25">
        <f>$D:$D/$C:$C*100</f>
        <v>76.263639637125294</v>
      </c>
      <c r="G98" s="49">
        <f>G88+G87</f>
        <v>4097842.3999999994</v>
      </c>
      <c r="H98" s="25">
        <f>$D:$D/$G:$G*100</f>
        <v>90.261477600993175</v>
      </c>
      <c r="I98" s="49">
        <f t="shared" ref="I98" si="23">I88+I87</f>
        <v>271987.8</v>
      </c>
    </row>
    <row r="99" spans="1:9" ht="24" customHeight="1" x14ac:dyDescent="0.2">
      <c r="A99" s="67" t="s">
        <v>34</v>
      </c>
      <c r="B99" s="68"/>
      <c r="C99" s="68"/>
      <c r="D99" s="68"/>
      <c r="E99" s="68"/>
      <c r="F99" s="68"/>
      <c r="G99" s="68"/>
      <c r="H99" s="68"/>
      <c r="I99" s="69"/>
    </row>
    <row r="100" spans="1:9" ht="14.25" x14ac:dyDescent="0.2">
      <c r="A100" s="9" t="s">
        <v>35</v>
      </c>
      <c r="B100" s="49">
        <f>B101+B102+B103+B104+B105+B106+B107+B108</f>
        <v>311078.10000000003</v>
      </c>
      <c r="C100" s="49">
        <f>C101+C102+C103+C104+C105+C106+C107+C108</f>
        <v>262930.5</v>
      </c>
      <c r="D100" s="49">
        <f>D101+D102+D103+D104+D105+D106+D107+D108</f>
        <v>247620.4</v>
      </c>
      <c r="E100" s="25">
        <f t="shared" ref="E100:E105" si="24">$D:$D/$B:$B*100</f>
        <v>79.600717633288866</v>
      </c>
      <c r="F100" s="25">
        <f>$D:$D/$C:$C*100</f>
        <v>94.177130458429133</v>
      </c>
      <c r="G100" s="49">
        <f>G101+G102+G103+G104+G105+G106+G107+G108</f>
        <v>222137.5</v>
      </c>
      <c r="H100" s="28">
        <f>$D:$D/$G:$G*100</f>
        <v>111.47167857745765</v>
      </c>
      <c r="I100" s="49">
        <f>I101+I102+I103+I104+I105+I106+I107+I108</f>
        <v>22255.199999999997</v>
      </c>
    </row>
    <row r="101" spans="1:9" x14ac:dyDescent="0.2">
      <c r="A101" s="10" t="s">
        <v>36</v>
      </c>
      <c r="B101" s="51">
        <v>3191.9</v>
      </c>
      <c r="C101" s="51">
        <v>2724.6</v>
      </c>
      <c r="D101" s="51">
        <v>2722.6</v>
      </c>
      <c r="E101" s="28">
        <f t="shared" si="24"/>
        <v>85.297158432281705</v>
      </c>
      <c r="F101" s="28">
        <f>$D:$D/$C:$C*100</f>
        <v>99.926594729501588</v>
      </c>
      <c r="G101" s="51">
        <v>2346.1999999999998</v>
      </c>
      <c r="H101" s="28">
        <f>$D:$D/$G:$G*100</f>
        <v>116.0429630892507</v>
      </c>
      <c r="I101" s="51">
        <v>257.39999999999998</v>
      </c>
    </row>
    <row r="102" spans="1:9" ht="14.25" customHeight="1" x14ac:dyDescent="0.2">
      <c r="A102" s="10" t="s">
        <v>37</v>
      </c>
      <c r="B102" s="51">
        <v>9337.4</v>
      </c>
      <c r="C102" s="51">
        <v>7888.7</v>
      </c>
      <c r="D102" s="51">
        <v>7110.4</v>
      </c>
      <c r="E102" s="28">
        <f t="shared" si="24"/>
        <v>76.149677640456659</v>
      </c>
      <c r="F102" s="28">
        <f>$D:$D/$C:$C*100</f>
        <v>90.13398912368325</v>
      </c>
      <c r="G102" s="51">
        <v>7054.1</v>
      </c>
      <c r="H102" s="28">
        <f>$D:$D/$G:$G*100</f>
        <v>100.7981174068981</v>
      </c>
      <c r="I102" s="51">
        <v>626.6</v>
      </c>
    </row>
    <row r="103" spans="1:9" ht="25.5" x14ac:dyDescent="0.2">
      <c r="A103" s="10" t="s">
        <v>38</v>
      </c>
      <c r="B103" s="51">
        <v>69413.100000000006</v>
      </c>
      <c r="C103" s="51">
        <v>59641.599999999999</v>
      </c>
      <c r="D103" s="51">
        <v>57519.3</v>
      </c>
      <c r="E103" s="28">
        <f t="shared" si="24"/>
        <v>82.865194033979179</v>
      </c>
      <c r="F103" s="28">
        <f>$D:$D/$C:$C*100</f>
        <v>96.441577690739351</v>
      </c>
      <c r="G103" s="51">
        <v>51876.9</v>
      </c>
      <c r="H103" s="28">
        <f>$D:$D/$G:$G*100</f>
        <v>110.87651729382442</v>
      </c>
      <c r="I103" s="51">
        <v>5291.9</v>
      </c>
    </row>
    <row r="104" spans="1:9" x14ac:dyDescent="0.2">
      <c r="A104" s="10" t="s">
        <v>81</v>
      </c>
      <c r="B104" s="52">
        <v>9.8000000000000007</v>
      </c>
      <c r="C104" s="52">
        <v>9.8000000000000007</v>
      </c>
      <c r="D104" s="52">
        <v>9.8000000000000007</v>
      </c>
      <c r="E104" s="28">
        <f t="shared" si="24"/>
        <v>100</v>
      </c>
      <c r="F104" s="28">
        <v>0</v>
      </c>
      <c r="G104" s="52">
        <v>261.7</v>
      </c>
      <c r="H104" s="28">
        <v>0</v>
      </c>
      <c r="I104" s="52">
        <v>0</v>
      </c>
    </row>
    <row r="105" spans="1:9" ht="25.5" x14ac:dyDescent="0.2">
      <c r="A105" s="3" t="s">
        <v>39</v>
      </c>
      <c r="B105" s="51">
        <v>18920.900000000001</v>
      </c>
      <c r="C105" s="51">
        <v>17086.8</v>
      </c>
      <c r="D105" s="51">
        <v>15919</v>
      </c>
      <c r="E105" s="28">
        <f t="shared" si="24"/>
        <v>84.134475632765884</v>
      </c>
      <c r="F105" s="28">
        <f>$D:$D/$C:$C*100</f>
        <v>93.1654844675422</v>
      </c>
      <c r="G105" s="51">
        <v>14600</v>
      </c>
      <c r="H105" s="28">
        <f>$D:$D/$G:$G*100</f>
        <v>109.03424657534246</v>
      </c>
      <c r="I105" s="51">
        <v>1317.4</v>
      </c>
    </row>
    <row r="106" spans="1:9" x14ac:dyDescent="0.2">
      <c r="A106" s="3" t="s">
        <v>141</v>
      </c>
      <c r="B106" s="51">
        <v>0</v>
      </c>
      <c r="C106" s="51">
        <v>0</v>
      </c>
      <c r="D106" s="51">
        <v>0</v>
      </c>
      <c r="E106" s="28">
        <v>0</v>
      </c>
      <c r="F106" s="28">
        <v>0</v>
      </c>
      <c r="G106" s="51">
        <v>0</v>
      </c>
      <c r="H106" s="28">
        <v>0</v>
      </c>
      <c r="I106" s="51">
        <v>0</v>
      </c>
    </row>
    <row r="107" spans="1:9" x14ac:dyDescent="0.2">
      <c r="A107" s="10" t="s">
        <v>40</v>
      </c>
      <c r="B107" s="51">
        <v>3965.3</v>
      </c>
      <c r="C107" s="51">
        <v>0</v>
      </c>
      <c r="D107" s="51">
        <v>0</v>
      </c>
      <c r="E107" s="28">
        <f>$D:$D/$B:$B*100</f>
        <v>0</v>
      </c>
      <c r="F107" s="28">
        <v>0</v>
      </c>
      <c r="G107" s="51">
        <v>0</v>
      </c>
      <c r="H107" s="28">
        <v>0</v>
      </c>
      <c r="I107" s="51">
        <v>0</v>
      </c>
    </row>
    <row r="108" spans="1:9" x14ac:dyDescent="0.2">
      <c r="A108" s="3" t="s">
        <v>41</v>
      </c>
      <c r="B108" s="51">
        <v>206239.7</v>
      </c>
      <c r="C108" s="51">
        <v>175579</v>
      </c>
      <c r="D108" s="51">
        <v>164339.29999999999</v>
      </c>
      <c r="E108" s="28">
        <f>$D:$D/$B:$B*100</f>
        <v>79.683639958747023</v>
      </c>
      <c r="F108" s="28">
        <f>$D:$D/$C:$C*100</f>
        <v>93.598494125151632</v>
      </c>
      <c r="G108" s="51">
        <v>145998.6</v>
      </c>
      <c r="H108" s="28">
        <f>$D:$D/$G:$G*100</f>
        <v>112.56224374754278</v>
      </c>
      <c r="I108" s="51">
        <v>14761.9</v>
      </c>
    </row>
    <row r="109" spans="1:9" ht="14.25" x14ac:dyDescent="0.2">
      <c r="A109" s="9" t="s">
        <v>42</v>
      </c>
      <c r="B109" s="60">
        <v>607.70000000000005</v>
      </c>
      <c r="C109" s="60">
        <v>554.6</v>
      </c>
      <c r="D109" s="60">
        <v>347.8</v>
      </c>
      <c r="E109" s="25">
        <f>$D:$D/$B:$B*100</f>
        <v>57.2321869343426</v>
      </c>
      <c r="F109" s="25">
        <f>$D:$D/$C:$C*100</f>
        <v>62.711864406779661</v>
      </c>
      <c r="G109" s="60">
        <v>390.3</v>
      </c>
      <c r="H109" s="28">
        <f>$D:$D/$G:$G*100</f>
        <v>89.110940302331542</v>
      </c>
      <c r="I109" s="60">
        <v>42.7</v>
      </c>
    </row>
    <row r="110" spans="1:9" ht="25.5" x14ac:dyDescent="0.2">
      <c r="A110" s="11" t="s">
        <v>43</v>
      </c>
      <c r="B110" s="60">
        <v>17313.2</v>
      </c>
      <c r="C110" s="60">
        <v>14906.5</v>
      </c>
      <c r="D110" s="60">
        <v>14130.3</v>
      </c>
      <c r="E110" s="25">
        <f>$D:$D/$B:$B*100</f>
        <v>81.615761384377222</v>
      </c>
      <c r="F110" s="25">
        <f>$D:$D/$C:$C*100</f>
        <v>94.792875591185037</v>
      </c>
      <c r="G110" s="60">
        <v>11987.9</v>
      </c>
      <c r="H110" s="28">
        <f>$D:$D/$G:$G*100</f>
        <v>117.87135361489503</v>
      </c>
      <c r="I110" s="60">
        <v>1165.8</v>
      </c>
    </row>
    <row r="111" spans="1:9" ht="14.25" x14ac:dyDescent="0.2">
      <c r="A111" s="9" t="s">
        <v>44</v>
      </c>
      <c r="B111" s="49">
        <f>B112+B113+B114+B115+B116</f>
        <v>236457.9</v>
      </c>
      <c r="C111" s="49">
        <f t="shared" ref="C111" si="25">C112+C113+C114+C115+C116</f>
        <v>206664.3</v>
      </c>
      <c r="D111" s="49">
        <f>D112+D113+D114+D115+D116</f>
        <v>112443.1</v>
      </c>
      <c r="E111" s="25">
        <f>$D:$D/$B:$B*100</f>
        <v>47.553116220688764</v>
      </c>
      <c r="F111" s="25">
        <f>$D:$D/$C:$C*100</f>
        <v>54.408574678839074</v>
      </c>
      <c r="G111" s="49">
        <f>G112+G113+G114+G115+G116</f>
        <v>150236.5</v>
      </c>
      <c r="H111" s="28">
        <f>$D:$D/$G:$G*100</f>
        <v>74.844062528080741</v>
      </c>
      <c r="I111" s="49">
        <f>I112+I113+I114+I115+I116</f>
        <v>4030.3999999999996</v>
      </c>
    </row>
    <row r="112" spans="1:9" x14ac:dyDescent="0.2">
      <c r="A112" s="10" t="s">
        <v>146</v>
      </c>
      <c r="B112" s="51">
        <v>0</v>
      </c>
      <c r="C112" s="51">
        <v>0</v>
      </c>
      <c r="D112" s="51">
        <v>0</v>
      </c>
      <c r="E112" s="28">
        <v>0</v>
      </c>
      <c r="F112" s="28">
        <v>0</v>
      </c>
      <c r="G112" s="51">
        <v>90</v>
      </c>
      <c r="H112" s="28">
        <v>0</v>
      </c>
      <c r="I112" s="51">
        <v>0</v>
      </c>
    </row>
    <row r="113" spans="1:9" x14ac:dyDescent="0.2">
      <c r="A113" s="10" t="s">
        <v>147</v>
      </c>
      <c r="B113" s="51">
        <v>768.7</v>
      </c>
      <c r="C113" s="51">
        <v>34.1</v>
      </c>
      <c r="D113" s="51">
        <v>34.1</v>
      </c>
      <c r="E113" s="28">
        <v>0</v>
      </c>
      <c r="F113" s="28">
        <v>0</v>
      </c>
      <c r="G113" s="51">
        <v>855</v>
      </c>
      <c r="H113" s="28">
        <v>0</v>
      </c>
      <c r="I113" s="51">
        <v>34.1</v>
      </c>
    </row>
    <row r="114" spans="1:9" x14ac:dyDescent="0.2">
      <c r="A114" s="10" t="s">
        <v>45</v>
      </c>
      <c r="B114" s="51">
        <v>20541.2</v>
      </c>
      <c r="C114" s="51">
        <v>17244.3</v>
      </c>
      <c r="D114" s="51">
        <v>16101.1</v>
      </c>
      <c r="E114" s="28">
        <f t="shared" ref="E114:E137" si="26">$D:$D/$B:$B*100</f>
        <v>78.384417658169923</v>
      </c>
      <c r="F114" s="28">
        <f t="shared" ref="F114:F137" si="27">$D:$D/$C:$C*100</f>
        <v>93.370563026623302</v>
      </c>
      <c r="G114" s="51">
        <v>15822.7</v>
      </c>
      <c r="H114" s="28">
        <f t="shared" ref="H114:H120" si="28">$D:$D/$G:$G*100</f>
        <v>101.75949743090622</v>
      </c>
      <c r="I114" s="51">
        <v>1603.3</v>
      </c>
    </row>
    <row r="115" spans="1:9" x14ac:dyDescent="0.2">
      <c r="A115" s="12" t="s">
        <v>88</v>
      </c>
      <c r="B115" s="52">
        <v>208018</v>
      </c>
      <c r="C115" s="52">
        <v>182436</v>
      </c>
      <c r="D115" s="52">
        <v>94367.6</v>
      </c>
      <c r="E115" s="28">
        <f t="shared" si="26"/>
        <v>45.365112634483559</v>
      </c>
      <c r="F115" s="28">
        <f t="shared" si="27"/>
        <v>51.726413646429435</v>
      </c>
      <c r="G115" s="52">
        <v>130233.2</v>
      </c>
      <c r="H115" s="28">
        <f t="shared" si="28"/>
        <v>72.460478587641248</v>
      </c>
      <c r="I115" s="52">
        <v>2355</v>
      </c>
    </row>
    <row r="116" spans="1:9" x14ac:dyDescent="0.2">
      <c r="A116" s="10" t="s">
        <v>46</v>
      </c>
      <c r="B116" s="51">
        <v>7130</v>
      </c>
      <c r="C116" s="51">
        <v>6949.9</v>
      </c>
      <c r="D116" s="51">
        <v>1940.3</v>
      </c>
      <c r="E116" s="28">
        <f t="shared" si="26"/>
        <v>27.213183730715286</v>
      </c>
      <c r="F116" s="28">
        <f t="shared" si="27"/>
        <v>27.918387314925397</v>
      </c>
      <c r="G116" s="51">
        <v>3235.6</v>
      </c>
      <c r="H116" s="28">
        <f t="shared" si="28"/>
        <v>59.96723946099641</v>
      </c>
      <c r="I116" s="51">
        <v>38</v>
      </c>
    </row>
    <row r="117" spans="1:9" ht="14.25" x14ac:dyDescent="0.2">
      <c r="A117" s="9" t="s">
        <v>47</v>
      </c>
      <c r="B117" s="49">
        <f>B118+B119+B120+B121</f>
        <v>3302807.2000000007</v>
      </c>
      <c r="C117" s="49">
        <f>C118+C119+C120+C121</f>
        <v>3199881.9</v>
      </c>
      <c r="D117" s="49">
        <f>D118+D119+D120+D121</f>
        <v>1927810.7</v>
      </c>
      <c r="E117" s="25">
        <f t="shared" si="26"/>
        <v>58.36885362245787</v>
      </c>
      <c r="F117" s="25">
        <f t="shared" si="27"/>
        <v>60.246307840298726</v>
      </c>
      <c r="G117" s="49">
        <f>G118+G119+G120+G121</f>
        <v>2176727.3000000003</v>
      </c>
      <c r="H117" s="28">
        <f t="shared" si="28"/>
        <v>88.564640136594036</v>
      </c>
      <c r="I117" s="49">
        <f>I118+I119+I120+I121</f>
        <v>83467.199999999997</v>
      </c>
    </row>
    <row r="118" spans="1:9" x14ac:dyDescent="0.2">
      <c r="A118" s="10" t="s">
        <v>48</v>
      </c>
      <c r="B118" s="51">
        <v>2951676.2</v>
      </c>
      <c r="C118" s="51">
        <v>2869987.9</v>
      </c>
      <c r="D118" s="51">
        <v>1693559.8</v>
      </c>
      <c r="E118" s="28">
        <f t="shared" si="26"/>
        <v>57.376205425242773</v>
      </c>
      <c r="F118" s="28">
        <f t="shared" si="27"/>
        <v>59.009301049666455</v>
      </c>
      <c r="G118" s="51">
        <v>1718674.1</v>
      </c>
      <c r="H118" s="28">
        <f t="shared" si="28"/>
        <v>98.538739834387442</v>
      </c>
      <c r="I118" s="51">
        <v>69552.899999999994</v>
      </c>
    </row>
    <row r="119" spans="1:9" x14ac:dyDescent="0.2">
      <c r="A119" s="10" t="s">
        <v>49</v>
      </c>
      <c r="B119" s="51">
        <v>216199.1</v>
      </c>
      <c r="C119" s="51">
        <v>202263.5</v>
      </c>
      <c r="D119" s="51">
        <v>166155.79999999999</v>
      </c>
      <c r="E119" s="28">
        <f t="shared" si="26"/>
        <v>76.853141386805021</v>
      </c>
      <c r="F119" s="28">
        <f t="shared" si="27"/>
        <v>82.148187883627045</v>
      </c>
      <c r="G119" s="51">
        <v>385107.4</v>
      </c>
      <c r="H119" s="28">
        <f t="shared" si="28"/>
        <v>43.145314787511218</v>
      </c>
      <c r="I119" s="51">
        <v>7870.2</v>
      </c>
    </row>
    <row r="120" spans="1:9" x14ac:dyDescent="0.2">
      <c r="A120" s="10" t="s">
        <v>50</v>
      </c>
      <c r="B120" s="51">
        <v>132516.20000000001</v>
      </c>
      <c r="C120" s="51">
        <v>126272.3</v>
      </c>
      <c r="D120" s="51">
        <v>66736.899999999994</v>
      </c>
      <c r="E120" s="28">
        <f t="shared" si="26"/>
        <v>50.361314314778106</v>
      </c>
      <c r="F120" s="28">
        <f t="shared" si="27"/>
        <v>52.851575523689675</v>
      </c>
      <c r="G120" s="51">
        <v>71747.100000000006</v>
      </c>
      <c r="H120" s="28">
        <f t="shared" si="28"/>
        <v>93.016860611787777</v>
      </c>
      <c r="I120" s="51">
        <v>5884.3</v>
      </c>
    </row>
    <row r="121" spans="1:9" x14ac:dyDescent="0.2">
      <c r="A121" s="10" t="s">
        <v>51</v>
      </c>
      <c r="B121" s="51">
        <v>2415.6999999999998</v>
      </c>
      <c r="C121" s="51">
        <v>1358.2</v>
      </c>
      <c r="D121" s="51">
        <v>1358.2</v>
      </c>
      <c r="E121" s="28">
        <f t="shared" si="26"/>
        <v>56.223868857887993</v>
      </c>
      <c r="F121" s="28">
        <f t="shared" si="27"/>
        <v>100</v>
      </c>
      <c r="G121" s="51">
        <v>1198.7</v>
      </c>
      <c r="H121" s="28">
        <v>0</v>
      </c>
      <c r="I121" s="51">
        <v>159.80000000000001</v>
      </c>
    </row>
    <row r="122" spans="1:9" ht="18.75" customHeight="1" x14ac:dyDescent="0.2">
      <c r="A122" s="13" t="s">
        <v>112</v>
      </c>
      <c r="B122" s="49">
        <f>SUM(B123:B124)</f>
        <v>26759.699999999997</v>
      </c>
      <c r="C122" s="49">
        <f>SUM(C123:C124)</f>
        <v>19266</v>
      </c>
      <c r="D122" s="49">
        <f>SUM(D123:D124)</f>
        <v>10070.199999999999</v>
      </c>
      <c r="E122" s="25">
        <f t="shared" si="26"/>
        <v>37.631961494336636</v>
      </c>
      <c r="F122" s="25">
        <f t="shared" si="27"/>
        <v>52.269282674140968</v>
      </c>
      <c r="G122" s="49">
        <f>SUM(G123:G124)</f>
        <v>10325.4</v>
      </c>
      <c r="H122" s="28">
        <f t="shared" ref="H122:H137" si="29">$D:$D/$G:$G*100</f>
        <v>97.528425048908503</v>
      </c>
      <c r="I122" s="49">
        <f>SUM(I123:I124)</f>
        <v>441.59999999999997</v>
      </c>
    </row>
    <row r="123" spans="1:9" ht="30.75" customHeight="1" x14ac:dyDescent="0.2">
      <c r="A123" s="10" t="s">
        <v>113</v>
      </c>
      <c r="B123" s="51">
        <v>1979.1</v>
      </c>
      <c r="C123" s="51">
        <v>1941.5</v>
      </c>
      <c r="D123" s="51">
        <v>1474.3</v>
      </c>
      <c r="E123" s="28">
        <f t="shared" si="26"/>
        <v>74.493456621696737</v>
      </c>
      <c r="F123" s="28">
        <f t="shared" si="27"/>
        <v>75.936131856811741</v>
      </c>
      <c r="G123" s="51">
        <v>2220.4</v>
      </c>
      <c r="H123" s="28">
        <f t="shared" si="29"/>
        <v>66.397946315979098</v>
      </c>
      <c r="I123" s="51">
        <v>16.2</v>
      </c>
    </row>
    <row r="124" spans="1:9" ht="20.25" customHeight="1" x14ac:dyDescent="0.2">
      <c r="A124" s="10" t="s">
        <v>111</v>
      </c>
      <c r="B124" s="51">
        <v>24780.6</v>
      </c>
      <c r="C124" s="51">
        <v>17324.5</v>
      </c>
      <c r="D124" s="51">
        <v>8595.9</v>
      </c>
      <c r="E124" s="28">
        <f t="shared" si="26"/>
        <v>34.688022081789789</v>
      </c>
      <c r="F124" s="28">
        <f t="shared" si="27"/>
        <v>49.617016364108629</v>
      </c>
      <c r="G124" s="51">
        <v>8105</v>
      </c>
      <c r="H124" s="28">
        <f t="shared" si="29"/>
        <v>106.05675508945096</v>
      </c>
      <c r="I124" s="51">
        <v>425.4</v>
      </c>
    </row>
    <row r="125" spans="1:9" ht="14.25" x14ac:dyDescent="0.2">
      <c r="A125" s="13" t="s">
        <v>52</v>
      </c>
      <c r="B125" s="49">
        <f>B126+B127+B128+B129+B130</f>
        <v>1679785.3000000003</v>
      </c>
      <c r="C125" s="49">
        <f>C126+C127+C128+C129+C130</f>
        <v>1424957.7000000002</v>
      </c>
      <c r="D125" s="49">
        <f>D126+D127+D128+D129+D130</f>
        <v>1418412.3000000003</v>
      </c>
      <c r="E125" s="25">
        <f t="shared" si="26"/>
        <v>84.440094814498025</v>
      </c>
      <c r="F125" s="25">
        <f t="shared" si="27"/>
        <v>99.54066004906673</v>
      </c>
      <c r="G125" s="49">
        <f>G126+G127+G128+G129+G130</f>
        <v>1252305.0999999999</v>
      </c>
      <c r="H125" s="28">
        <f t="shared" si="29"/>
        <v>113.26411590913432</v>
      </c>
      <c r="I125" s="49">
        <f>I126+I127+I128+I129+I130</f>
        <v>146671.5</v>
      </c>
    </row>
    <row r="126" spans="1:9" x14ac:dyDescent="0.2">
      <c r="A126" s="10" t="s">
        <v>53</v>
      </c>
      <c r="B126" s="51">
        <v>667295.4</v>
      </c>
      <c r="C126" s="51">
        <v>561710.1</v>
      </c>
      <c r="D126" s="51">
        <v>560541</v>
      </c>
      <c r="E126" s="28">
        <f t="shared" si="26"/>
        <v>84.001927781908876</v>
      </c>
      <c r="F126" s="28">
        <f t="shared" si="27"/>
        <v>99.791867726786478</v>
      </c>
      <c r="G126" s="51">
        <v>481124.6</v>
      </c>
      <c r="H126" s="28">
        <f t="shared" si="29"/>
        <v>116.50641018979285</v>
      </c>
      <c r="I126" s="51">
        <v>64035.9</v>
      </c>
    </row>
    <row r="127" spans="1:9" x14ac:dyDescent="0.2">
      <c r="A127" s="10" t="s">
        <v>54</v>
      </c>
      <c r="B127" s="51">
        <v>756969.8</v>
      </c>
      <c r="C127" s="51">
        <v>644992</v>
      </c>
      <c r="D127" s="51">
        <v>643314.6</v>
      </c>
      <c r="E127" s="28">
        <f t="shared" si="26"/>
        <v>84.985504045207605</v>
      </c>
      <c r="F127" s="28">
        <f t="shared" si="27"/>
        <v>99.739934758880722</v>
      </c>
      <c r="G127" s="51">
        <v>573065.9</v>
      </c>
      <c r="H127" s="28">
        <f t="shared" si="29"/>
        <v>112.25839820516279</v>
      </c>
      <c r="I127" s="51">
        <v>62547.6</v>
      </c>
    </row>
    <row r="128" spans="1:9" x14ac:dyDescent="0.2">
      <c r="A128" s="10" t="s">
        <v>107</v>
      </c>
      <c r="B128" s="51">
        <v>141329.29999999999</v>
      </c>
      <c r="C128" s="51">
        <v>118500.3</v>
      </c>
      <c r="D128" s="51">
        <v>117290.5</v>
      </c>
      <c r="E128" s="28">
        <f t="shared" si="26"/>
        <v>82.990929693984199</v>
      </c>
      <c r="F128" s="28">
        <f t="shared" si="27"/>
        <v>98.97907431457979</v>
      </c>
      <c r="G128" s="51">
        <v>105147.9</v>
      </c>
      <c r="H128" s="28">
        <f t="shared" si="29"/>
        <v>111.54811460809013</v>
      </c>
      <c r="I128" s="51">
        <v>11983</v>
      </c>
    </row>
    <row r="129" spans="1:9" x14ac:dyDescent="0.2">
      <c r="A129" s="10" t="s">
        <v>55</v>
      </c>
      <c r="B129" s="51">
        <v>18164.5</v>
      </c>
      <c r="C129" s="51">
        <v>15698.8</v>
      </c>
      <c r="D129" s="51">
        <v>15278.1</v>
      </c>
      <c r="E129" s="28">
        <f t="shared" si="26"/>
        <v>84.109664455393755</v>
      </c>
      <c r="F129" s="28">
        <f t="shared" si="27"/>
        <v>97.320177338395297</v>
      </c>
      <c r="G129" s="51">
        <v>37728.800000000003</v>
      </c>
      <c r="H129" s="28">
        <f t="shared" si="29"/>
        <v>40.494529378087826</v>
      </c>
      <c r="I129" s="51">
        <v>1199.9000000000001</v>
      </c>
    </row>
    <row r="130" spans="1:9" x14ac:dyDescent="0.2">
      <c r="A130" s="10" t="s">
        <v>56</v>
      </c>
      <c r="B130" s="51">
        <v>96026.3</v>
      </c>
      <c r="C130" s="51">
        <v>84056.5</v>
      </c>
      <c r="D130" s="52">
        <v>81988.100000000006</v>
      </c>
      <c r="E130" s="28">
        <f t="shared" si="26"/>
        <v>85.38088002974186</v>
      </c>
      <c r="F130" s="28">
        <f t="shared" si="27"/>
        <v>97.539274178677445</v>
      </c>
      <c r="G130" s="52">
        <v>55237.9</v>
      </c>
      <c r="H130" s="28">
        <f t="shared" si="29"/>
        <v>148.4272573722028</v>
      </c>
      <c r="I130" s="52">
        <v>6905.1</v>
      </c>
    </row>
    <row r="131" spans="1:9" ht="28.5" customHeight="1" x14ac:dyDescent="0.2">
      <c r="A131" s="13" t="s">
        <v>57</v>
      </c>
      <c r="B131" s="49">
        <f>B132+B133</f>
        <v>162035.4</v>
      </c>
      <c r="C131" s="49">
        <f>C132+C133</f>
        <v>137281.9</v>
      </c>
      <c r="D131" s="49">
        <f>D132+D133</f>
        <v>137175.9</v>
      </c>
      <c r="E131" s="25">
        <f t="shared" si="26"/>
        <v>84.65798214464246</v>
      </c>
      <c r="F131" s="25">
        <f t="shared" si="27"/>
        <v>99.922786616443972</v>
      </c>
      <c r="G131" s="49">
        <f>G132+G133</f>
        <v>132724.5</v>
      </c>
      <c r="H131" s="28">
        <f t="shared" si="29"/>
        <v>103.35386458415741</v>
      </c>
      <c r="I131" s="49">
        <f>I132+I133</f>
        <v>16146.900000000001</v>
      </c>
    </row>
    <row r="132" spans="1:9" x14ac:dyDescent="0.2">
      <c r="A132" s="10" t="s">
        <v>58</v>
      </c>
      <c r="B132" s="51">
        <v>152945</v>
      </c>
      <c r="C132" s="51">
        <v>130337.3</v>
      </c>
      <c r="D132" s="51">
        <v>130281.5</v>
      </c>
      <c r="E132" s="28">
        <f t="shared" si="26"/>
        <v>85.181928144104091</v>
      </c>
      <c r="F132" s="28">
        <f t="shared" si="27"/>
        <v>99.957188003741066</v>
      </c>
      <c r="G132" s="51">
        <v>127418.5</v>
      </c>
      <c r="H132" s="28">
        <f t="shared" si="29"/>
        <v>102.24692646672186</v>
      </c>
      <c r="I132" s="51">
        <v>15477.2</v>
      </c>
    </row>
    <row r="133" spans="1:9" ht="25.5" x14ac:dyDescent="0.2">
      <c r="A133" s="10" t="s">
        <v>59</v>
      </c>
      <c r="B133" s="51">
        <v>9090.4</v>
      </c>
      <c r="C133" s="51">
        <v>6944.6</v>
      </c>
      <c r="D133" s="51">
        <v>6894.4</v>
      </c>
      <c r="E133" s="28">
        <f t="shared" si="26"/>
        <v>75.842647188242537</v>
      </c>
      <c r="F133" s="28">
        <f t="shared" si="27"/>
        <v>99.277136192149285</v>
      </c>
      <c r="G133" s="51">
        <v>5306</v>
      </c>
      <c r="H133" s="28">
        <f t="shared" si="29"/>
        <v>129.93592159819073</v>
      </c>
      <c r="I133" s="51">
        <v>669.7</v>
      </c>
    </row>
    <row r="134" spans="1:9" ht="18.75" customHeight="1" x14ac:dyDescent="0.2">
      <c r="A134" s="13" t="s">
        <v>60</v>
      </c>
      <c r="B134" s="49">
        <f>B135+B136+B137+B138</f>
        <v>97424.8</v>
      </c>
      <c r="C134" s="49">
        <f>C135+C136+C137+C138</f>
        <v>77418.099999999991</v>
      </c>
      <c r="D134" s="49">
        <f>D135+D136+D137+D138</f>
        <v>76408.499999999985</v>
      </c>
      <c r="E134" s="25">
        <f t="shared" si="26"/>
        <v>78.428182557213347</v>
      </c>
      <c r="F134" s="25">
        <f t="shared" si="27"/>
        <v>98.695912196243512</v>
      </c>
      <c r="G134" s="49">
        <f>G135+G136+G137+G138</f>
        <v>96501.9</v>
      </c>
      <c r="H134" s="28">
        <f t="shared" si="29"/>
        <v>79.17823379643302</v>
      </c>
      <c r="I134" s="49">
        <f>I135+I136+I137+I138</f>
        <v>13024.9</v>
      </c>
    </row>
    <row r="135" spans="1:9" x14ac:dyDescent="0.2">
      <c r="A135" s="10" t="s">
        <v>61</v>
      </c>
      <c r="B135" s="51">
        <v>4245.8</v>
      </c>
      <c r="C135" s="51">
        <v>3679.7</v>
      </c>
      <c r="D135" s="51">
        <v>3679.7</v>
      </c>
      <c r="E135" s="28">
        <f t="shared" si="26"/>
        <v>86.666823684582411</v>
      </c>
      <c r="F135" s="28">
        <f t="shared" si="27"/>
        <v>100</v>
      </c>
      <c r="G135" s="51">
        <v>1496</v>
      </c>
      <c r="H135" s="28">
        <f t="shared" si="29"/>
        <v>245.96925133689837</v>
      </c>
      <c r="I135" s="51">
        <v>430.3</v>
      </c>
    </row>
    <row r="136" spans="1:9" x14ac:dyDescent="0.2">
      <c r="A136" s="10" t="s">
        <v>62</v>
      </c>
      <c r="B136" s="51">
        <v>90059</v>
      </c>
      <c r="C136" s="51">
        <v>70818.399999999994</v>
      </c>
      <c r="D136" s="51">
        <v>70628.399999999994</v>
      </c>
      <c r="E136" s="28">
        <f t="shared" si="26"/>
        <v>78.424588325431102</v>
      </c>
      <c r="F136" s="28">
        <f t="shared" si="27"/>
        <v>99.731708143646287</v>
      </c>
      <c r="G136" s="51">
        <v>73739.399999999994</v>
      </c>
      <c r="H136" s="28">
        <f t="shared" si="29"/>
        <v>95.781088536115021</v>
      </c>
      <c r="I136" s="51">
        <v>12404.2</v>
      </c>
    </row>
    <row r="137" spans="1:9" x14ac:dyDescent="0.2">
      <c r="A137" s="10" t="s">
        <v>63</v>
      </c>
      <c r="B137" s="52">
        <v>3120</v>
      </c>
      <c r="C137" s="52">
        <v>2920</v>
      </c>
      <c r="D137" s="52">
        <v>2100.4</v>
      </c>
      <c r="E137" s="28">
        <f t="shared" si="26"/>
        <v>67.320512820512818</v>
      </c>
      <c r="F137" s="28">
        <f t="shared" si="27"/>
        <v>71.93150684931507</v>
      </c>
      <c r="G137" s="52">
        <v>21266.5</v>
      </c>
      <c r="H137" s="28">
        <f t="shared" si="29"/>
        <v>9.8765664307714012</v>
      </c>
      <c r="I137" s="52">
        <v>190.4</v>
      </c>
    </row>
    <row r="138" spans="1:9" x14ac:dyDescent="0.2">
      <c r="A138" s="10" t="s">
        <v>64</v>
      </c>
      <c r="B138" s="51">
        <v>0</v>
      </c>
      <c r="C138" s="51">
        <v>0</v>
      </c>
      <c r="D138" s="51">
        <v>0</v>
      </c>
      <c r="E138" s="28">
        <v>0</v>
      </c>
      <c r="F138" s="28">
        <v>0</v>
      </c>
      <c r="G138" s="51">
        <v>0</v>
      </c>
      <c r="H138" s="28">
        <v>0</v>
      </c>
      <c r="I138" s="51">
        <v>0</v>
      </c>
    </row>
    <row r="139" spans="1:9" ht="16.5" customHeight="1" x14ac:dyDescent="0.2">
      <c r="A139" s="13" t="s">
        <v>71</v>
      </c>
      <c r="B139" s="60">
        <f>B140+B141+B142+B143</f>
        <v>109838.29999999999</v>
      </c>
      <c r="C139" s="60">
        <f t="shared" ref="C139:D139" si="30">C140+C141+C142+C143</f>
        <v>96840</v>
      </c>
      <c r="D139" s="60">
        <f t="shared" si="30"/>
        <v>91708.800000000003</v>
      </c>
      <c r="E139" s="25">
        <f>$D:$D/$B:$B*100</f>
        <v>83.49437309208173</v>
      </c>
      <c r="F139" s="25">
        <f>$D:$D/$C:$C*100</f>
        <v>94.701363073110286</v>
      </c>
      <c r="G139" s="60">
        <f t="shared" ref="G139" si="31">G140+G141+G142+G143</f>
        <v>64214.5</v>
      </c>
      <c r="H139" s="28">
        <f>$D:$D/$G:$G*100</f>
        <v>142.81634210341903</v>
      </c>
      <c r="I139" s="60">
        <f t="shared" ref="I139" si="32">I140+I141+I142+I143</f>
        <v>8006.6</v>
      </c>
    </row>
    <row r="140" spans="1:9" x14ac:dyDescent="0.2">
      <c r="A140" s="36" t="s">
        <v>72</v>
      </c>
      <c r="B140" s="52">
        <v>61718.1</v>
      </c>
      <c r="C140" s="52">
        <v>61202.9</v>
      </c>
      <c r="D140" s="52">
        <v>60788.7</v>
      </c>
      <c r="E140" s="28">
        <f>$D:$D/$B:$B*100</f>
        <v>98.49412084947528</v>
      </c>
      <c r="F140" s="28">
        <f>$D:$D/$C:$C*100</f>
        <v>99.323234683323818</v>
      </c>
      <c r="G140" s="52">
        <v>44187.5</v>
      </c>
      <c r="H140" s="28">
        <f>$D:$D/$G:$G*100</f>
        <v>137.569900990099</v>
      </c>
      <c r="I140" s="52">
        <v>487.5</v>
      </c>
    </row>
    <row r="141" spans="1:9" x14ac:dyDescent="0.2">
      <c r="A141" s="14" t="s">
        <v>73</v>
      </c>
      <c r="B141" s="52">
        <v>24255.4</v>
      </c>
      <c r="C141" s="52">
        <v>20008.3</v>
      </c>
      <c r="D141" s="52">
        <v>15593.5</v>
      </c>
      <c r="E141" s="28">
        <f>$D:$D/$B:$B*100</f>
        <v>64.288776932147059</v>
      </c>
      <c r="F141" s="28">
        <f>$D:$D/$C:$C*100</f>
        <v>77.935156909882394</v>
      </c>
      <c r="G141" s="52">
        <v>16295.5</v>
      </c>
      <c r="H141" s="28">
        <f>$D:$D/$G:$G*100</f>
        <v>95.692062225767842</v>
      </c>
      <c r="I141" s="52">
        <v>1922.5</v>
      </c>
    </row>
    <row r="142" spans="1:9" x14ac:dyDescent="0.2">
      <c r="A142" s="14" t="s">
        <v>159</v>
      </c>
      <c r="B142" s="52">
        <v>19383.900000000001</v>
      </c>
      <c r="C142" s="52">
        <v>11681</v>
      </c>
      <c r="D142" s="52">
        <v>11681</v>
      </c>
      <c r="E142" s="28">
        <f>$D:$D/$B:$B*100</f>
        <v>60.261350914934553</v>
      </c>
      <c r="F142" s="28">
        <f>$D:$D/$C:$C*100</f>
        <v>100</v>
      </c>
      <c r="G142" s="52">
        <v>0</v>
      </c>
      <c r="H142" s="28">
        <v>0</v>
      </c>
      <c r="I142" s="52">
        <v>5200</v>
      </c>
    </row>
    <row r="143" spans="1:9" ht="24.75" customHeight="1" x14ac:dyDescent="0.2">
      <c r="A143" s="14" t="s">
        <v>82</v>
      </c>
      <c r="B143" s="52">
        <v>4480.8999999999996</v>
      </c>
      <c r="C143" s="52">
        <v>3947.8</v>
      </c>
      <c r="D143" s="52">
        <v>3645.6</v>
      </c>
      <c r="E143" s="28">
        <f>$D:$D/$B:$B*100</f>
        <v>81.358655627217743</v>
      </c>
      <c r="F143" s="28">
        <f>$D:$D/$C:$C*100</f>
        <v>92.345103602006176</v>
      </c>
      <c r="G143" s="52">
        <v>3731.5</v>
      </c>
      <c r="H143" s="28">
        <f>$D:$D/$G:$G*100</f>
        <v>97.697976684979224</v>
      </c>
      <c r="I143" s="52">
        <v>396.6</v>
      </c>
    </row>
    <row r="144" spans="1:9" ht="25.5" x14ac:dyDescent="0.2">
      <c r="A144" s="15" t="s">
        <v>94</v>
      </c>
      <c r="B144" s="60">
        <f t="shared" ref="B144:H144" si="33">B145</f>
        <v>0</v>
      </c>
      <c r="C144" s="60">
        <f t="shared" si="33"/>
        <v>0</v>
      </c>
      <c r="D144" s="60">
        <f>D145</f>
        <v>0</v>
      </c>
      <c r="E144" s="26">
        <f t="shared" si="33"/>
        <v>0</v>
      </c>
      <c r="F144" s="26">
        <f t="shared" si="33"/>
        <v>0</v>
      </c>
      <c r="G144" s="60">
        <f t="shared" si="33"/>
        <v>0</v>
      </c>
      <c r="H144" s="27">
        <f t="shared" si="33"/>
        <v>0</v>
      </c>
      <c r="I144" s="60">
        <f>I145</f>
        <v>0</v>
      </c>
    </row>
    <row r="145" spans="1:9" ht="26.25" customHeight="1" x14ac:dyDescent="0.2">
      <c r="A145" s="14" t="s">
        <v>94</v>
      </c>
      <c r="B145" s="52">
        <v>0</v>
      </c>
      <c r="C145" s="52">
        <v>0</v>
      </c>
      <c r="D145" s="52">
        <v>0</v>
      </c>
      <c r="E145" s="28">
        <v>0</v>
      </c>
      <c r="F145" s="28">
        <v>0</v>
      </c>
      <c r="G145" s="51">
        <v>0</v>
      </c>
      <c r="H145" s="28">
        <v>0</v>
      </c>
      <c r="I145" s="52">
        <v>0</v>
      </c>
    </row>
    <row r="146" spans="1:9" ht="21" customHeight="1" x14ac:dyDescent="0.2">
      <c r="A146" s="34" t="s">
        <v>65</v>
      </c>
      <c r="B146" s="61">
        <f>B100+B109+B110+B111+B117+B122+B125+B131+B134+B139+B144</f>
        <v>5944107.6000000015</v>
      </c>
      <c r="C146" s="61">
        <f>C100+C109+C110+C111+C117+C122+C125+C131+C134+C139+C144</f>
        <v>5440701.5</v>
      </c>
      <c r="D146" s="61">
        <f>D100+D109+D110+D111+D117+D122+D125+D131+D134+D139+D144</f>
        <v>4036128</v>
      </c>
      <c r="E146" s="35">
        <f>$D:$D/$B:$B*100</f>
        <v>67.901328031141276</v>
      </c>
      <c r="F146" s="35">
        <f>$D:$D/$C:$C*100</f>
        <v>74.183963226065615</v>
      </c>
      <c r="G146" s="61">
        <f>G100+G109+G110+G111+G117+G122+G125+G131+G134+G139+G144</f>
        <v>4117550.9</v>
      </c>
      <c r="H146" s="47">
        <f>$D:$D/$G:$G*100</f>
        <v>98.022540534957329</v>
      </c>
      <c r="I146" s="61">
        <f>I100+I109+I110+I111+I117+I122+I125+I131+I134+I139+I144</f>
        <v>295252.8</v>
      </c>
    </row>
    <row r="147" spans="1:9" ht="24" customHeight="1" x14ac:dyDescent="0.2">
      <c r="A147" s="16" t="s">
        <v>66</v>
      </c>
      <c r="B147" s="61">
        <f>B98-B146</f>
        <v>-623433.10000000056</v>
      </c>
      <c r="C147" s="61">
        <f>C98-C146</f>
        <v>-590719.09999999963</v>
      </c>
      <c r="D147" s="61">
        <f>D98-D146</f>
        <v>-337354.89999999944</v>
      </c>
      <c r="E147" s="29"/>
      <c r="F147" s="29"/>
      <c r="G147" s="61">
        <f>G98-G146</f>
        <v>-19708.500000000466</v>
      </c>
      <c r="H147" s="48"/>
      <c r="I147" s="61">
        <f>I98-I146</f>
        <v>-23265</v>
      </c>
    </row>
    <row r="148" spans="1:9" ht="30" customHeight="1" x14ac:dyDescent="0.2">
      <c r="A148" s="3" t="s">
        <v>67</v>
      </c>
      <c r="B148" s="52" t="s">
        <v>151</v>
      </c>
      <c r="C148" s="52"/>
      <c r="D148" s="52" t="s">
        <v>162</v>
      </c>
      <c r="E148" s="27"/>
      <c r="F148" s="27"/>
      <c r="G148" s="52"/>
      <c r="H148" s="27"/>
      <c r="I148" s="52"/>
    </row>
    <row r="149" spans="1:9" ht="17.25" customHeight="1" x14ac:dyDescent="0.25">
      <c r="A149" s="7" t="s">
        <v>68</v>
      </c>
      <c r="B149" s="60">
        <v>552767.1</v>
      </c>
      <c r="C149" s="52"/>
      <c r="D149" s="60">
        <f>SUM(D151,D152)</f>
        <v>215412.2</v>
      </c>
      <c r="E149" s="27"/>
      <c r="F149" s="27"/>
      <c r="G149" s="62"/>
      <c r="H149" s="32"/>
      <c r="I149" s="60">
        <f>SUM(I151,I152)</f>
        <v>-23265</v>
      </c>
    </row>
    <row r="150" spans="1:9" x14ac:dyDescent="0.2">
      <c r="A150" s="3" t="s">
        <v>7</v>
      </c>
      <c r="B150" s="52"/>
      <c r="C150" s="52"/>
      <c r="D150" s="52"/>
      <c r="E150" s="27"/>
      <c r="F150" s="27"/>
      <c r="G150" s="52"/>
      <c r="H150" s="32"/>
      <c r="I150" s="52"/>
    </row>
    <row r="151" spans="1:9" ht="18" customHeight="1" x14ac:dyDescent="0.2">
      <c r="A151" s="8" t="s">
        <v>69</v>
      </c>
      <c r="B151" s="52">
        <v>440062.1</v>
      </c>
      <c r="C151" s="52"/>
      <c r="D151" s="52">
        <v>145097.4</v>
      </c>
      <c r="E151" s="27"/>
      <c r="F151" s="27"/>
      <c r="G151" s="52"/>
      <c r="H151" s="32"/>
      <c r="I151" s="52">
        <v>-11878.9</v>
      </c>
    </row>
    <row r="152" spans="1:9" x14ac:dyDescent="0.2">
      <c r="A152" s="3" t="s">
        <v>70</v>
      </c>
      <c r="B152" s="52">
        <v>112705</v>
      </c>
      <c r="C152" s="52"/>
      <c r="D152" s="52">
        <v>70314.8</v>
      </c>
      <c r="E152" s="27"/>
      <c r="F152" s="27"/>
      <c r="G152" s="52"/>
      <c r="H152" s="32"/>
      <c r="I152" s="52">
        <v>-11386.1</v>
      </c>
    </row>
    <row r="153" spans="1:9" hidden="1" x14ac:dyDescent="0.2">
      <c r="A153" s="4" t="s">
        <v>92</v>
      </c>
      <c r="B153" s="63"/>
      <c r="C153" s="63"/>
      <c r="D153" s="63"/>
      <c r="E153" s="30"/>
      <c r="F153" s="30"/>
      <c r="G153" s="63"/>
      <c r="H153" s="31"/>
      <c r="I153" s="63"/>
    </row>
    <row r="154" spans="1:9" ht="12" customHeight="1" x14ac:dyDescent="0.25">
      <c r="A154" s="17"/>
    </row>
    <row r="155" spans="1:9" hidden="1" x14ac:dyDescent="0.25">
      <c r="A155" s="18"/>
      <c r="B155" s="65"/>
    </row>
    <row r="156" spans="1:9" ht="31.5" hidden="1" x14ac:dyDescent="0.25">
      <c r="A156" s="19" t="s">
        <v>100</v>
      </c>
      <c r="B156" s="66"/>
      <c r="C156" s="66"/>
      <c r="D156" s="66"/>
      <c r="E156" s="23"/>
      <c r="F156" s="23"/>
      <c r="G156" s="66"/>
      <c r="H156" s="23" t="s">
        <v>89</v>
      </c>
      <c r="I156" s="66"/>
    </row>
    <row r="157" spans="1:9" x14ac:dyDescent="0.25">
      <c r="A157" s="18"/>
      <c r="B157" s="66"/>
      <c r="C157" s="66"/>
      <c r="D157" s="66"/>
      <c r="E157" s="24"/>
      <c r="F157" s="24"/>
      <c r="G157" s="66"/>
      <c r="H157" s="24"/>
      <c r="I157" s="66"/>
    </row>
    <row r="159" spans="1:9" x14ac:dyDescent="0.25">
      <c r="A159" s="21" t="s">
        <v>93</v>
      </c>
    </row>
  </sheetData>
  <mergeCells count="14">
    <mergeCell ref="A99:I99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2023-12-05T09:44:27Z</cp:lastPrinted>
  <dcterms:created xsi:type="dcterms:W3CDTF">2010-09-10T01:16:58Z</dcterms:created>
  <dcterms:modified xsi:type="dcterms:W3CDTF">2024-02-07T08:43:00Z</dcterms:modified>
</cp:coreProperties>
</file>