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H122" i="1" l="1"/>
  <c r="H114" i="1"/>
  <c r="H96" i="1"/>
  <c r="H95" i="1"/>
  <c r="H80" i="1"/>
  <c r="H72" i="1"/>
  <c r="H51" i="1"/>
  <c r="F45" i="1"/>
  <c r="E45" i="1"/>
  <c r="H44" i="1"/>
  <c r="F44" i="1"/>
  <c r="E44" i="1"/>
  <c r="H105" i="1" l="1"/>
  <c r="H58" i="1"/>
  <c r="H27" i="1"/>
  <c r="H29" i="1"/>
  <c r="H39" i="1"/>
  <c r="F87" i="1"/>
  <c r="E87" i="1"/>
  <c r="F78" i="1"/>
  <c r="F77" i="1"/>
  <c r="E78" i="1"/>
  <c r="E72" i="1"/>
  <c r="F17" i="1"/>
  <c r="F16" i="1"/>
  <c r="E17" i="1"/>
  <c r="E16" i="1"/>
  <c r="D150" i="1" l="1"/>
  <c r="E20" i="1"/>
  <c r="F143" i="1" l="1"/>
  <c r="E143" i="1"/>
  <c r="I140" i="1" l="1"/>
  <c r="G140" i="1"/>
  <c r="C140" i="1"/>
  <c r="D140" i="1"/>
  <c r="B140" i="1"/>
  <c r="D33" i="1" l="1"/>
  <c r="C44" i="1" l="1"/>
  <c r="D44" i="1"/>
  <c r="G44" i="1"/>
  <c r="I44" i="1"/>
  <c r="B44" i="1"/>
  <c r="G61" i="1"/>
  <c r="I61" i="1"/>
  <c r="F49" i="1" l="1"/>
  <c r="H49" i="1"/>
  <c r="I150" i="1" l="1"/>
  <c r="I9" i="1" l="1"/>
  <c r="D9" i="1"/>
  <c r="C9" i="1"/>
  <c r="B9" i="1"/>
  <c r="G9" i="1" l="1"/>
  <c r="F84" i="1" l="1"/>
  <c r="E84" i="1"/>
  <c r="H15" i="1"/>
  <c r="F15" i="1"/>
  <c r="E15" i="1"/>
  <c r="I145" i="1" l="1"/>
  <c r="I135" i="1"/>
  <c r="I132" i="1"/>
  <c r="I126" i="1"/>
  <c r="I123" i="1"/>
  <c r="I118" i="1"/>
  <c r="I112" i="1"/>
  <c r="I101" i="1"/>
  <c r="I90" i="1"/>
  <c r="I89" i="1" s="1"/>
  <c r="I57" i="1"/>
  <c r="I41" i="1"/>
  <c r="I36" i="1"/>
  <c r="I33" i="1"/>
  <c r="I31" i="1" s="1"/>
  <c r="I24" i="1"/>
  <c r="I23" i="1" s="1"/>
  <c r="I18" i="1"/>
  <c r="I7" i="1"/>
  <c r="E51" i="1"/>
  <c r="F51" i="1"/>
  <c r="I147" i="1" l="1"/>
  <c r="I88" i="1"/>
  <c r="I99" i="1" s="1"/>
  <c r="F52" i="1"/>
  <c r="H40" i="1"/>
  <c r="I148" i="1" l="1"/>
  <c r="E49" i="1"/>
  <c r="H47" i="1"/>
  <c r="C61" i="1" l="1"/>
  <c r="C57" i="1"/>
  <c r="C41" i="1"/>
  <c r="C36" i="1"/>
  <c r="C33" i="1"/>
  <c r="C31" i="1" s="1"/>
  <c r="C24" i="1"/>
  <c r="C23" i="1" s="1"/>
  <c r="C18" i="1"/>
  <c r="C7" i="1"/>
  <c r="C88" i="1" l="1"/>
  <c r="D41" i="1"/>
  <c r="G57" i="1" l="1"/>
  <c r="D57" i="1"/>
  <c r="B57" i="1"/>
  <c r="G112" i="1" l="1"/>
  <c r="C112" i="1"/>
  <c r="D112" i="1"/>
  <c r="B112" i="1"/>
  <c r="G24" i="1"/>
  <c r="D24" i="1"/>
  <c r="D23" i="1" s="1"/>
  <c r="G123" i="1" l="1"/>
  <c r="H26" i="1" l="1"/>
  <c r="H25" i="1"/>
  <c r="H124" i="1" l="1"/>
  <c r="F122" i="1"/>
  <c r="E29" i="1"/>
  <c r="B101" i="1" l="1"/>
  <c r="C101" i="1"/>
  <c r="D101" i="1"/>
  <c r="G101" i="1"/>
  <c r="E122" i="1" l="1"/>
  <c r="H125" i="1" l="1"/>
  <c r="H85" i="1"/>
  <c r="F98" i="1"/>
  <c r="F76" i="1"/>
  <c r="F26" i="1" l="1"/>
  <c r="E26" i="1"/>
  <c r="H144" i="1"/>
  <c r="H142" i="1"/>
  <c r="H117" i="1"/>
  <c r="H116" i="1"/>
  <c r="H115" i="1"/>
  <c r="H111" i="1"/>
  <c r="H110" i="1"/>
  <c r="H30" i="1"/>
  <c r="F64" i="1"/>
  <c r="E64" i="1"/>
  <c r="F30" i="1"/>
  <c r="G36" i="1" l="1"/>
  <c r="D36" i="1"/>
  <c r="B36" i="1"/>
  <c r="H46" i="1"/>
  <c r="E39" i="1"/>
  <c r="H84" i="1" l="1"/>
  <c r="H83" i="1"/>
  <c r="H82" i="1"/>
  <c r="H77" i="1"/>
  <c r="H76" i="1"/>
  <c r="H75" i="1"/>
  <c r="H74" i="1"/>
  <c r="H70" i="1"/>
  <c r="H69" i="1"/>
  <c r="H65" i="1"/>
  <c r="H64" i="1"/>
  <c r="H63" i="1"/>
  <c r="H62" i="1"/>
  <c r="F62" i="1" l="1"/>
  <c r="G23" i="1"/>
  <c r="E30" i="1"/>
  <c r="H112" i="1" l="1"/>
  <c r="B24" i="1"/>
  <c r="B23" i="1" s="1"/>
  <c r="H28" i="1"/>
  <c r="F28" i="1"/>
  <c r="E28" i="1"/>
  <c r="H14" i="1"/>
  <c r="F14" i="1"/>
  <c r="E14" i="1"/>
  <c r="H24" i="1" l="1"/>
  <c r="E24" i="1"/>
  <c r="F24" i="1"/>
  <c r="D135" i="1"/>
  <c r="C135" i="1"/>
  <c r="B135" i="1"/>
  <c r="G135" i="1"/>
  <c r="F23" i="1" l="1"/>
  <c r="E23" i="1"/>
  <c r="H23" i="1"/>
  <c r="F125" i="1"/>
  <c r="F124" i="1"/>
  <c r="E108" i="1"/>
  <c r="E105" i="1"/>
  <c r="H97" i="1"/>
  <c r="E98" i="1"/>
  <c r="E95" i="1"/>
  <c r="F80" i="1"/>
  <c r="E80" i="1"/>
  <c r="F74" i="1"/>
  <c r="F70" i="1"/>
  <c r="E62" i="1"/>
  <c r="E103" i="1" l="1"/>
  <c r="H11" i="1" l="1"/>
  <c r="E77" i="1" l="1"/>
  <c r="B61" i="1"/>
  <c r="D61" i="1"/>
  <c r="E74" i="1"/>
  <c r="F83" i="1"/>
  <c r="E83" i="1"/>
  <c r="C123" i="1"/>
  <c r="D123" i="1"/>
  <c r="H123" i="1" s="1"/>
  <c r="B123" i="1"/>
  <c r="E124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H53" i="1"/>
  <c r="E55" i="1"/>
  <c r="F55" i="1"/>
  <c r="H55" i="1"/>
  <c r="E56" i="1"/>
  <c r="F56" i="1"/>
  <c r="H56" i="1"/>
  <c r="E59" i="1"/>
  <c r="F59" i="1"/>
  <c r="H59" i="1"/>
  <c r="E60" i="1"/>
  <c r="F60" i="1"/>
  <c r="H60" i="1"/>
  <c r="E63" i="1"/>
  <c r="F63" i="1"/>
  <c r="E65" i="1"/>
  <c r="F65" i="1"/>
  <c r="E69" i="1"/>
  <c r="F69" i="1"/>
  <c r="E70" i="1"/>
  <c r="E75" i="1"/>
  <c r="F75" i="1"/>
  <c r="E76" i="1"/>
  <c r="B90" i="1"/>
  <c r="B89" i="1" s="1"/>
  <c r="C90" i="1"/>
  <c r="C89" i="1" s="1"/>
  <c r="D90" i="1"/>
  <c r="D89" i="1" s="1"/>
  <c r="G90" i="1"/>
  <c r="G89" i="1" s="1"/>
  <c r="E91" i="1"/>
  <c r="F91" i="1"/>
  <c r="H91" i="1"/>
  <c r="E92" i="1"/>
  <c r="F92" i="1"/>
  <c r="H92" i="1"/>
  <c r="E93" i="1"/>
  <c r="F93" i="1"/>
  <c r="H93" i="1"/>
  <c r="E94" i="1"/>
  <c r="F94" i="1"/>
  <c r="H94" i="1"/>
  <c r="H98" i="1"/>
  <c r="E102" i="1"/>
  <c r="F102" i="1"/>
  <c r="H102" i="1"/>
  <c r="F103" i="1"/>
  <c r="H103" i="1"/>
  <c r="E104" i="1"/>
  <c r="F104" i="1"/>
  <c r="H104" i="1"/>
  <c r="E106" i="1"/>
  <c r="F106" i="1"/>
  <c r="H106" i="1"/>
  <c r="E109" i="1"/>
  <c r="F109" i="1"/>
  <c r="H109" i="1"/>
  <c r="E110" i="1"/>
  <c r="F110" i="1"/>
  <c r="E111" i="1"/>
  <c r="F111" i="1"/>
  <c r="E115" i="1"/>
  <c r="F115" i="1"/>
  <c r="E116" i="1"/>
  <c r="F116" i="1"/>
  <c r="E117" i="1"/>
  <c r="F117" i="1"/>
  <c r="B118" i="1"/>
  <c r="C118" i="1"/>
  <c r="D118" i="1"/>
  <c r="G118" i="1"/>
  <c r="E119" i="1"/>
  <c r="F119" i="1"/>
  <c r="H119" i="1"/>
  <c r="E120" i="1"/>
  <c r="F120" i="1"/>
  <c r="H120" i="1"/>
  <c r="E121" i="1"/>
  <c r="F121" i="1"/>
  <c r="H121" i="1"/>
  <c r="E125" i="1"/>
  <c r="B126" i="1"/>
  <c r="C126" i="1"/>
  <c r="D126" i="1"/>
  <c r="G126" i="1"/>
  <c r="E127" i="1"/>
  <c r="F127" i="1"/>
  <c r="H127" i="1"/>
  <c r="E128" i="1"/>
  <c r="F128" i="1"/>
  <c r="H128" i="1"/>
  <c r="E129" i="1"/>
  <c r="F129" i="1"/>
  <c r="H129" i="1"/>
  <c r="E130" i="1"/>
  <c r="F130" i="1"/>
  <c r="H130" i="1"/>
  <c r="E131" i="1"/>
  <c r="F131" i="1"/>
  <c r="H131" i="1"/>
  <c r="B132" i="1"/>
  <c r="C132" i="1"/>
  <c r="D132" i="1"/>
  <c r="G132" i="1"/>
  <c r="E133" i="1"/>
  <c r="F133" i="1"/>
  <c r="H133" i="1"/>
  <c r="E134" i="1"/>
  <c r="F134" i="1"/>
  <c r="H134" i="1"/>
  <c r="E136" i="1"/>
  <c r="F136" i="1"/>
  <c r="H136" i="1"/>
  <c r="E137" i="1"/>
  <c r="F137" i="1"/>
  <c r="H137" i="1"/>
  <c r="E138" i="1"/>
  <c r="F138" i="1"/>
  <c r="H138" i="1"/>
  <c r="E141" i="1"/>
  <c r="F141" i="1"/>
  <c r="H141" i="1"/>
  <c r="E142" i="1"/>
  <c r="F142" i="1"/>
  <c r="E144" i="1"/>
  <c r="F144" i="1"/>
  <c r="B145" i="1"/>
  <c r="C145" i="1"/>
  <c r="D145" i="1"/>
  <c r="E145" i="1"/>
  <c r="F145" i="1"/>
  <c r="G145" i="1"/>
  <c r="H145" i="1"/>
  <c r="D88" i="1" l="1"/>
  <c r="D99" i="1" s="1"/>
  <c r="G88" i="1"/>
  <c r="G99" i="1" s="1"/>
  <c r="B88" i="1"/>
  <c r="B99" i="1" s="1"/>
  <c r="E31" i="1"/>
  <c r="F31" i="1"/>
  <c r="F33" i="1"/>
  <c r="H31" i="1"/>
  <c r="H61" i="1"/>
  <c r="F123" i="1"/>
  <c r="E101" i="1"/>
  <c r="E57" i="1"/>
  <c r="H36" i="1"/>
  <c r="E9" i="1"/>
  <c r="E140" i="1"/>
  <c r="E135" i="1"/>
  <c r="F118" i="1"/>
  <c r="G147" i="1"/>
  <c r="F140" i="1"/>
  <c r="F135" i="1"/>
  <c r="H135" i="1"/>
  <c r="H126" i="1"/>
  <c r="H140" i="1"/>
  <c r="C147" i="1"/>
  <c r="E112" i="1"/>
  <c r="F89" i="1"/>
  <c r="H57" i="1"/>
  <c r="B147" i="1"/>
  <c r="H7" i="1"/>
  <c r="F57" i="1"/>
  <c r="F126" i="1"/>
  <c r="E118" i="1"/>
  <c r="E90" i="1"/>
  <c r="E36" i="1"/>
  <c r="E126" i="1"/>
  <c r="F90" i="1"/>
  <c r="E132" i="1"/>
  <c r="E123" i="1"/>
  <c r="D147" i="1"/>
  <c r="E33" i="1"/>
  <c r="F36" i="1"/>
  <c r="H33" i="1"/>
  <c r="F18" i="1"/>
  <c r="F9" i="1"/>
  <c r="E7" i="1"/>
  <c r="H9" i="1"/>
  <c r="H89" i="1"/>
  <c r="F7" i="1"/>
  <c r="H101" i="1"/>
  <c r="F112" i="1"/>
  <c r="F61" i="1"/>
  <c r="E18" i="1"/>
  <c r="F132" i="1"/>
  <c r="H132" i="1"/>
  <c r="H118" i="1"/>
  <c r="E61" i="1"/>
  <c r="F101" i="1"/>
  <c r="E89" i="1"/>
  <c r="H90" i="1"/>
  <c r="H18" i="1"/>
  <c r="D148" i="1" l="1"/>
  <c r="C99" i="1"/>
  <c r="C148" i="1" s="1"/>
  <c r="G148" i="1"/>
  <c r="E147" i="1"/>
  <c r="F147" i="1"/>
  <c r="H147" i="1"/>
  <c r="B148" i="1"/>
  <c r="H88" i="1"/>
  <c r="E88" i="1"/>
  <c r="F88" i="1" l="1"/>
  <c r="H99" i="1"/>
  <c r="E99" i="1"/>
  <c r="F99" i="1"/>
</calcChain>
</file>

<file path=xl/sharedStrings.xml><?xml version="1.0" encoding="utf-8"?>
<sst xmlns="http://schemas.openxmlformats.org/spreadsheetml/2006/main" count="165" uniqueCount="164">
  <si>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</si>
  <si>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</si>
  <si>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</si>
  <si>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</si>
  <si>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</si>
  <si>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</si>
  <si>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</si>
  <si>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</si>
  <si>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</si>
  <si>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</si>
  <si>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</si>
  <si>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</si>
  <si>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</si>
  <si>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</si>
  <si>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</si>
  <si>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</si>
  <si>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</si>
  <si>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</si>
  <si>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</si>
  <si>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</si>
  <si>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</si>
  <si>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</si>
  <si>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</si>
  <si>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</si>
  <si>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</si>
  <si>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</si>
  <si>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</si>
  <si>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</si>
  <si>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</si>
  <si>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</si>
  <si>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</si>
  <si>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</si>
  <si>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</si>
  <si>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</si>
  <si>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</si>
  <si>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</si>
  <si>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</si>
  <si>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</si>
  <si>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</si>
  <si>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</si>
  <si>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</si>
  <si>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</si>
  <si>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</si>
  <si>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</si>
  <si>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</si>
  <si>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</si>
  <si>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</si>
  <si>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</si>
  <si>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</si>
  <si>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</si>
  <si>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</si>
  <si>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</si>
  <si>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</si>
  <si>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</si>
  <si>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</si>
  <si>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</si>
  <si>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</si>
  <si>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</si>
  <si>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</si>
  <si>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</si>
  <si>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</si>
  <si>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</si>
  <si>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</si>
  <si>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</si>
  <si>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</si>
  <si>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</si>
  <si>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</si>
  <si>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</si>
  <si>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</si>
  <si>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</si>
  <si>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</si>
  <si>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</si>
  <si>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</si>
  <si>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</si>
  <si>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</si>
  <si>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</si>
  <si>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</si>
  <si>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</si>
  <si>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</si>
  <si>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</si>
  <si>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</si>
  <si>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</si>
  <si>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</si>
  <si>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</si>
  <si>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</si>
  <si>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</si>
  <si>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</si>
  <si>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</si>
  <si>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</si>
  <si>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</si>
  <si>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</si>
  <si>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</si>
  <si>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</si>
  <si>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</si>
  <si>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</si>
  <si>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</si>
  <si>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</si>
  <si>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</si>
  <si>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</si>
  <si>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</si>
  <si>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</si>
  <si>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</si>
  <si>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</si>
  <si>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</si>
  <si>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</si>
  <si>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</si>
  <si>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</si>
  <si>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</si>
  <si>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</si>
  <si>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</si>
  <si>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</si>
  <si>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</si>
  <si>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</si>
  <si>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</si>
  <si>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</si>
  <si>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</si>
  <si>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</si>
  <si>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</si>
  <si>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</si>
  <si>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</si>
  <si>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</si>
  <si>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</si>
  <si>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</si>
  <si>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</si>
  <si>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</si>
  <si>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</si>
  <si>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</si>
  <si>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</si>
  <si>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</si>
  <si>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</si>
  <si>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</si>
  <si>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</si>
  <si>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</si>
  <si>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</si>
  <si>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</si>
  <si>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</si>
  <si>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</si>
  <si>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</si>
  <si>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</si>
  <si>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</si>
  <si>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</si>
  <si>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</si>
  <si>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</si>
  <si>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</si>
  <si>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</si>
  <si>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</si>
  <si>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</si>
  <si>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</si>
  <si>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</si>
  <si>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</si>
  <si>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</si>
  <si>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</si>
  <si>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</si>
  <si>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</si>
  <si>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</si>
  <si>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</si>
  <si>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</si>
  <si>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</si>
  <si>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</si>
  <si>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</si>
  <si>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на 01 января 2024 года</t>
  </si>
  <si>
    <t>План за 12 месяцев 2023г.</t>
  </si>
  <si>
    <t>На  01.01.2024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</si>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</sst>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topLeftCell="A139" zoomScaleNormal="100" workbookViewId="0">
      <selection activeCell="L158" sqref="L158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160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161</v>
      </c>
      <c r="D4" s="53" t="s">
        <v>76</v>
      </c>
      <c r="E4" s="41" t="s">
        <v>75</v>
      </c>
      <c r="F4" s="41" t="s">
        <v>77</v>
      </c>
      <c r="G4" s="53" t="s">
        <v>150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477670.10000000003</v>
      </c>
      <c r="C7" s="56">
        <f>C8+C9</f>
        <v>477670.10000000003</v>
      </c>
      <c r="D7" s="56">
        <f>D8+D9</f>
        <v>484614</v>
      </c>
      <c r="E7" s="25">
        <f>$D:$D/$B:$B*100</f>
        <v>101.45370204247659</v>
      </c>
      <c r="F7" s="25">
        <f>$D:$D/$C:$C*100</f>
        <v>101.45370204247659</v>
      </c>
      <c r="G7" s="56">
        <f>G8+G9</f>
        <v>475025.70000000007</v>
      </c>
      <c r="H7" s="25">
        <f>$D:$D/$G:$G*100</f>
        <v>102.01848026327838</v>
      </c>
      <c r="I7" s="56">
        <f>I8+I9</f>
        <v>79282.700000000026</v>
      </c>
    </row>
    <row r="8" spans="1:9" ht="25.5" x14ac:dyDescent="0.2">
      <c r="A8" s="49" t="s">
        <v>6</v>
      </c>
      <c r="B8" s="57">
        <v>1500</v>
      </c>
      <c r="C8" s="57">
        <v>1500</v>
      </c>
      <c r="D8" s="57">
        <v>1849.1</v>
      </c>
      <c r="E8" s="25">
        <f>$D:$D/$B:$B*100</f>
        <v>123.27333333333333</v>
      </c>
      <c r="F8" s="25">
        <f>$D:$D/$C:$C*100</f>
        <v>123.27333333333333</v>
      </c>
      <c r="G8" s="57">
        <v>29264.2</v>
      </c>
      <c r="H8" s="25">
        <f>$D:$D/$G:$G*100</f>
        <v>6.3186418900909631</v>
      </c>
      <c r="I8" s="57">
        <v>593.6</v>
      </c>
    </row>
    <row r="9" spans="1:9" ht="12.75" customHeight="1" x14ac:dyDescent="0.2">
      <c r="A9" s="82" t="s">
        <v>78</v>
      </c>
      <c r="B9" s="78">
        <f>B11+B12+B13+B14+B15+B16+B17</f>
        <v>476170.10000000003</v>
      </c>
      <c r="C9" s="78">
        <f>C11+C12+C13+C14+C15+C16+C17</f>
        <v>476170.10000000003</v>
      </c>
      <c r="D9" s="78">
        <f>D11+D12+D13+D14+D15+D16+D17</f>
        <v>482764.9</v>
      </c>
      <c r="E9" s="76">
        <f>$D:$D/$B:$B*100</f>
        <v>101.38496726274917</v>
      </c>
      <c r="F9" s="80">
        <f>$D:$D/$C:$C*100</f>
        <v>101.38496726274917</v>
      </c>
      <c r="G9" s="78">
        <f>G11+G12+G13+G14+G15+G17</f>
        <v>445761.50000000006</v>
      </c>
      <c r="H9" s="76">
        <f>$D:$D/$G:$G*100</f>
        <v>108.30116553358691</v>
      </c>
      <c r="I9" s="78">
        <f>I11+I12+I13+I14+I15+I16+I17</f>
        <v>78689.10000000002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456434</v>
      </c>
      <c r="C11" s="58">
        <v>456434</v>
      </c>
      <c r="D11" s="58">
        <v>462923</v>
      </c>
      <c r="E11" s="28">
        <f t="shared" ref="E11:E26" si="0">$D:$D/$B:$B*100</f>
        <v>101.42167323205547</v>
      </c>
      <c r="F11" s="28">
        <f t="shared" ref="F11:F26" si="1">$D:$D/$C:$C*100</f>
        <v>101.42167323205547</v>
      </c>
      <c r="G11" s="58">
        <v>423850.4</v>
      </c>
      <c r="H11" s="28">
        <f>$D:$D/$G:$G*100</f>
        <v>109.21848841006165</v>
      </c>
      <c r="I11" s="58">
        <v>76967.600000000006</v>
      </c>
    </row>
    <row r="12" spans="1:9" ht="89.25" x14ac:dyDescent="0.2">
      <c r="A12" s="2" t="s">
        <v>101</v>
      </c>
      <c r="B12" s="58">
        <v>1935.7</v>
      </c>
      <c r="C12" s="58">
        <v>1935.7</v>
      </c>
      <c r="D12" s="58">
        <v>1591.8</v>
      </c>
      <c r="E12" s="28">
        <f t="shared" si="0"/>
        <v>82.233817223743344</v>
      </c>
      <c r="F12" s="28">
        <f t="shared" si="1"/>
        <v>82.233817223743344</v>
      </c>
      <c r="G12" s="58">
        <v>1308.5</v>
      </c>
      <c r="H12" s="28">
        <f>$D:$D/$G:$G*100</f>
        <v>121.65074512800918</v>
      </c>
      <c r="I12" s="58">
        <v>-21.4</v>
      </c>
    </row>
    <row r="13" spans="1:9" ht="25.5" x14ac:dyDescent="0.2">
      <c r="A13" s="3" t="s">
        <v>84</v>
      </c>
      <c r="B13" s="58">
        <v>4250</v>
      </c>
      <c r="C13" s="58">
        <v>4250</v>
      </c>
      <c r="D13" s="58">
        <v>4313.7</v>
      </c>
      <c r="E13" s="28">
        <f t="shared" si="0"/>
        <v>101.49882352941175</v>
      </c>
      <c r="F13" s="28">
        <f t="shared" si="1"/>
        <v>101.49882352941175</v>
      </c>
      <c r="G13" s="58">
        <v>4675.3</v>
      </c>
      <c r="H13" s="28">
        <f>$D:$D/$G:$G*100</f>
        <v>92.265736958056152</v>
      </c>
      <c r="I13" s="58">
        <v>408.5</v>
      </c>
    </row>
    <row r="14" spans="1:9" ht="65.25" customHeight="1" x14ac:dyDescent="0.2">
      <c r="A14" s="6" t="s">
        <v>90</v>
      </c>
      <c r="B14" s="58">
        <v>8620</v>
      </c>
      <c r="C14" s="58">
        <v>8620</v>
      </c>
      <c r="D14" s="58">
        <v>9022</v>
      </c>
      <c r="E14" s="28">
        <f t="shared" si="0"/>
        <v>104.66357308584686</v>
      </c>
      <c r="F14" s="28">
        <f t="shared" si="1"/>
        <v>104.66357308584686</v>
      </c>
      <c r="G14" s="58">
        <v>13649.4</v>
      </c>
      <c r="H14" s="28">
        <f>$D:$D/$G:$G*100</f>
        <v>66.098143508139557</v>
      </c>
      <c r="I14" s="58">
        <v>900</v>
      </c>
    </row>
    <row r="15" spans="1:9" ht="48.75" customHeight="1" x14ac:dyDescent="0.2">
      <c r="A15" s="37" t="s">
        <v>132</v>
      </c>
      <c r="B15" s="58">
        <v>1880.2</v>
      </c>
      <c r="C15" s="58">
        <v>1880.2</v>
      </c>
      <c r="D15" s="58">
        <v>1908.4</v>
      </c>
      <c r="E15" s="28">
        <f t="shared" si="0"/>
        <v>101.49984044250613</v>
      </c>
      <c r="F15" s="28">
        <f t="shared" si="1"/>
        <v>101.49984044250613</v>
      </c>
      <c r="G15" s="58">
        <v>2277.9</v>
      </c>
      <c r="H15" s="28">
        <f>$D:$D/$G:$G*100</f>
        <v>83.778919179946442</v>
      </c>
      <c r="I15" s="58">
        <v>307.2</v>
      </c>
    </row>
    <row r="16" spans="1:9" ht="60" customHeight="1" x14ac:dyDescent="0.2">
      <c r="A16" s="37" t="s">
        <v>155</v>
      </c>
      <c r="B16" s="58">
        <v>1950.2</v>
      </c>
      <c r="C16" s="58">
        <v>1950.2</v>
      </c>
      <c r="D16" s="58">
        <v>1853.7</v>
      </c>
      <c r="E16" s="28">
        <f t="shared" si="0"/>
        <v>95.051789560045123</v>
      </c>
      <c r="F16" s="28">
        <f t="shared" si="1"/>
        <v>95.051789560045123</v>
      </c>
      <c r="G16" s="58">
        <v>0</v>
      </c>
      <c r="H16" s="28">
        <v>0</v>
      </c>
      <c r="I16" s="58">
        <v>56.1</v>
      </c>
    </row>
    <row r="17" spans="1:9" ht="61.5" customHeight="1" x14ac:dyDescent="0.2">
      <c r="A17" s="37" t="s">
        <v>154</v>
      </c>
      <c r="B17" s="58">
        <v>1100</v>
      </c>
      <c r="C17" s="58">
        <v>1100</v>
      </c>
      <c r="D17" s="58">
        <v>1152.3</v>
      </c>
      <c r="E17" s="28">
        <f t="shared" si="0"/>
        <v>104.75454545454545</v>
      </c>
      <c r="F17" s="28">
        <f t="shared" si="1"/>
        <v>104.75454545454545</v>
      </c>
      <c r="G17" s="58">
        <v>0</v>
      </c>
      <c r="H17" s="28">
        <v>0</v>
      </c>
      <c r="I17" s="58">
        <v>71.099999999999994</v>
      </c>
    </row>
    <row r="18" spans="1:9" ht="39.75" customHeight="1" x14ac:dyDescent="0.2">
      <c r="A18" s="20" t="s">
        <v>95</v>
      </c>
      <c r="B18" s="59">
        <f>B19+B20+B21+B22</f>
        <v>65293.299999999988</v>
      </c>
      <c r="C18" s="59">
        <f>C19+C20+C21+C22</f>
        <v>65293.299999999988</v>
      </c>
      <c r="D18" s="59">
        <f>D19+D20+D21+D22</f>
        <v>65150.700000000004</v>
      </c>
      <c r="E18" s="25">
        <f t="shared" si="0"/>
        <v>99.781600868695591</v>
      </c>
      <c r="F18" s="25">
        <f t="shared" si="1"/>
        <v>99.781600868695591</v>
      </c>
      <c r="G18" s="59">
        <f>G19+G20+G21+G22</f>
        <v>61515.899999999994</v>
      </c>
      <c r="H18" s="25">
        <f t="shared" ref="H18:H37" si="2">$D:$D/$G:$G*100</f>
        <v>105.90871628310732</v>
      </c>
      <c r="I18" s="59">
        <f>I19+I20+I21+I22</f>
        <v>6311.4</v>
      </c>
    </row>
    <row r="19" spans="1:9" ht="37.5" customHeight="1" x14ac:dyDescent="0.2">
      <c r="A19" s="8" t="s">
        <v>96</v>
      </c>
      <c r="B19" s="58">
        <v>33406.6</v>
      </c>
      <c r="C19" s="58">
        <v>33406.6</v>
      </c>
      <c r="D19" s="58">
        <v>33758.1</v>
      </c>
      <c r="E19" s="28">
        <f t="shared" si="0"/>
        <v>101.05218729233145</v>
      </c>
      <c r="F19" s="28">
        <f t="shared" si="1"/>
        <v>101.05218729233145</v>
      </c>
      <c r="G19" s="58">
        <v>30838.3</v>
      </c>
      <c r="H19" s="28">
        <f t="shared" si="2"/>
        <v>109.46809649040317</v>
      </c>
      <c r="I19" s="58">
        <v>3405.5</v>
      </c>
    </row>
    <row r="20" spans="1:9" ht="56.25" customHeight="1" x14ac:dyDescent="0.2">
      <c r="A20" s="8" t="s">
        <v>97</v>
      </c>
      <c r="B20" s="58">
        <v>184.1</v>
      </c>
      <c r="C20" s="58">
        <v>184.1</v>
      </c>
      <c r="D20" s="58">
        <v>176.3</v>
      </c>
      <c r="E20" s="28">
        <f t="shared" si="0"/>
        <v>95.763172189027713</v>
      </c>
      <c r="F20" s="28">
        <f t="shared" si="1"/>
        <v>95.763172189027713</v>
      </c>
      <c r="G20" s="58">
        <v>166.6</v>
      </c>
      <c r="H20" s="28">
        <f t="shared" si="2"/>
        <v>105.82232893157264</v>
      </c>
      <c r="I20" s="58">
        <v>14.4</v>
      </c>
    </row>
    <row r="21" spans="1:9" ht="55.5" customHeight="1" x14ac:dyDescent="0.2">
      <c r="A21" s="8" t="s">
        <v>98</v>
      </c>
      <c r="B21" s="58">
        <v>35499.1</v>
      </c>
      <c r="C21" s="58">
        <v>35499.1</v>
      </c>
      <c r="D21" s="58">
        <v>34891.699999999997</v>
      </c>
      <c r="E21" s="28">
        <f t="shared" si="0"/>
        <v>98.288970706299594</v>
      </c>
      <c r="F21" s="28">
        <f t="shared" si="1"/>
        <v>98.288970706299594</v>
      </c>
      <c r="G21" s="58">
        <v>34049</v>
      </c>
      <c r="H21" s="28">
        <f t="shared" si="2"/>
        <v>102.47496255396634</v>
      </c>
      <c r="I21" s="58">
        <v>3194.5</v>
      </c>
    </row>
    <row r="22" spans="1:9" ht="54" customHeight="1" x14ac:dyDescent="0.2">
      <c r="A22" s="8" t="s">
        <v>99</v>
      </c>
      <c r="B22" s="58">
        <v>-3796.5</v>
      </c>
      <c r="C22" s="58">
        <v>-3796.5</v>
      </c>
      <c r="D22" s="58">
        <v>-3675.4</v>
      </c>
      <c r="E22" s="28">
        <f t="shared" si="0"/>
        <v>96.810219939417891</v>
      </c>
      <c r="F22" s="28">
        <f t="shared" si="1"/>
        <v>96.810219939417891</v>
      </c>
      <c r="G22" s="58">
        <v>-3538</v>
      </c>
      <c r="H22" s="28">
        <f t="shared" si="2"/>
        <v>103.88355002826455</v>
      </c>
      <c r="I22" s="58">
        <v>-303</v>
      </c>
    </row>
    <row r="23" spans="1:9" ht="14.25" x14ac:dyDescent="0.2">
      <c r="A23" s="7" t="s">
        <v>8</v>
      </c>
      <c r="B23" s="59">
        <f>B24+B28+B29+B30</f>
        <v>116403</v>
      </c>
      <c r="C23" s="59">
        <f>C24+C28+C29+C30</f>
        <v>116403</v>
      </c>
      <c r="D23" s="59">
        <f>D24+D28+D29+D30</f>
        <v>101146</v>
      </c>
      <c r="E23" s="25">
        <f t="shared" si="0"/>
        <v>86.892949494428834</v>
      </c>
      <c r="F23" s="25">
        <f t="shared" si="1"/>
        <v>86.892949494428834</v>
      </c>
      <c r="G23" s="59">
        <f t="shared" ref="G23" si="3">G24+G28+G29+G30</f>
        <v>113504.1</v>
      </c>
      <c r="H23" s="25">
        <f t="shared" si="2"/>
        <v>89.112199471208527</v>
      </c>
      <c r="I23" s="59">
        <f>I24+I28+I29+I30</f>
        <v>-4272.1000000000004</v>
      </c>
    </row>
    <row r="24" spans="1:9" ht="27.75" customHeight="1" x14ac:dyDescent="0.2">
      <c r="A24" s="38" t="s">
        <v>133</v>
      </c>
      <c r="B24" s="59">
        <f>SUM(B25:B26)</f>
        <v>102701.1</v>
      </c>
      <c r="C24" s="59">
        <f>SUM(C25:C26)</f>
        <v>102701.1</v>
      </c>
      <c r="D24" s="59">
        <f>SUM(D25:D27)</f>
        <v>95083.1</v>
      </c>
      <c r="E24" s="28">
        <f t="shared" si="0"/>
        <v>92.582357929954014</v>
      </c>
      <c r="F24" s="28">
        <f t="shared" si="1"/>
        <v>92.582357929954014</v>
      </c>
      <c r="G24" s="59">
        <f>SUM(G25:G27)</f>
        <v>92851.1</v>
      </c>
      <c r="H24" s="25">
        <f t="shared" si="2"/>
        <v>102.40384874277201</v>
      </c>
      <c r="I24" s="59">
        <f>SUM(I25:I27)</f>
        <v>-1716</v>
      </c>
    </row>
    <row r="25" spans="1:9" ht="27.75" customHeight="1" x14ac:dyDescent="0.2">
      <c r="A25" s="3" t="s">
        <v>134</v>
      </c>
      <c r="B25" s="58">
        <v>60714.5</v>
      </c>
      <c r="C25" s="58">
        <v>60714.5</v>
      </c>
      <c r="D25" s="58">
        <v>56558.6</v>
      </c>
      <c r="E25" s="28">
        <f t="shared" si="0"/>
        <v>93.155012394073893</v>
      </c>
      <c r="F25" s="28">
        <f t="shared" si="1"/>
        <v>93.155012394073893</v>
      </c>
      <c r="G25" s="58">
        <v>54641.8</v>
      </c>
      <c r="H25" s="28">
        <f t="shared" si="2"/>
        <v>103.50793714701932</v>
      </c>
      <c r="I25" s="58">
        <v>-1881.5</v>
      </c>
    </row>
    <row r="26" spans="1:9" ht="42.75" customHeight="1" x14ac:dyDescent="0.2">
      <c r="A26" s="39" t="s">
        <v>135</v>
      </c>
      <c r="B26" s="58">
        <v>41986.6</v>
      </c>
      <c r="C26" s="58">
        <v>41986.6</v>
      </c>
      <c r="D26" s="58">
        <v>38524.5</v>
      </c>
      <c r="E26" s="28">
        <f t="shared" si="0"/>
        <v>91.754273982651611</v>
      </c>
      <c r="F26" s="28">
        <f t="shared" si="1"/>
        <v>91.754273982651611</v>
      </c>
      <c r="G26" s="58">
        <v>38207.699999999997</v>
      </c>
      <c r="H26" s="28">
        <f t="shared" si="2"/>
        <v>100.82915223894662</v>
      </c>
      <c r="I26" s="58">
        <v>165.5</v>
      </c>
    </row>
    <row r="27" spans="1:9" ht="42.75" customHeight="1" x14ac:dyDescent="0.2">
      <c r="A27" s="39" t="s">
        <v>145</v>
      </c>
      <c r="B27" s="58">
        <v>0</v>
      </c>
      <c r="C27" s="58">
        <v>0</v>
      </c>
      <c r="D27" s="58">
        <v>0</v>
      </c>
      <c r="E27" s="28">
        <v>0</v>
      </c>
      <c r="F27" s="28">
        <v>0</v>
      </c>
      <c r="G27" s="58">
        <v>1.6</v>
      </c>
      <c r="H27" s="28">
        <f t="shared" si="2"/>
        <v>0</v>
      </c>
      <c r="I27" s="58">
        <v>0</v>
      </c>
    </row>
    <row r="28" spans="1:9" x14ac:dyDescent="0.2">
      <c r="A28" s="3" t="s">
        <v>9</v>
      </c>
      <c r="B28" s="58">
        <v>86.7</v>
      </c>
      <c r="C28" s="58">
        <v>86.7</v>
      </c>
      <c r="D28" s="58">
        <v>-351.7</v>
      </c>
      <c r="E28" s="28">
        <f t="shared" ref="E28:E37" si="4">$D:$D/$B:$B*100</f>
        <v>-405.65167243367932</v>
      </c>
      <c r="F28" s="28">
        <f>$D:$D/$C:$C*100</f>
        <v>-405.65167243367932</v>
      </c>
      <c r="G28" s="58">
        <v>400.3</v>
      </c>
      <c r="H28" s="28">
        <f t="shared" si="2"/>
        <v>-87.859105670746942</v>
      </c>
      <c r="I28" s="58">
        <v>0.3</v>
      </c>
    </row>
    <row r="29" spans="1:9" x14ac:dyDescent="0.2">
      <c r="A29" s="3" t="s">
        <v>10</v>
      </c>
      <c r="B29" s="58">
        <v>15.2</v>
      </c>
      <c r="C29" s="58">
        <v>15.2</v>
      </c>
      <c r="D29" s="58">
        <v>15.2</v>
      </c>
      <c r="E29" s="28">
        <f t="shared" si="4"/>
        <v>100</v>
      </c>
      <c r="F29" s="28">
        <v>0</v>
      </c>
      <c r="G29" s="58">
        <v>184.7</v>
      </c>
      <c r="H29" s="28">
        <f t="shared" si="2"/>
        <v>8.229561451001624</v>
      </c>
      <c r="I29" s="58">
        <v>0</v>
      </c>
    </row>
    <row r="30" spans="1:9" ht="25.5" x14ac:dyDescent="0.2">
      <c r="A30" s="3" t="s">
        <v>136</v>
      </c>
      <c r="B30" s="58">
        <v>13600</v>
      </c>
      <c r="C30" s="58">
        <v>13600</v>
      </c>
      <c r="D30" s="58">
        <v>6399.4</v>
      </c>
      <c r="E30" s="28">
        <f t="shared" si="4"/>
        <v>47.054411764705875</v>
      </c>
      <c r="F30" s="28">
        <f t="shared" ref="F30:F37" si="5">$D:$D/$C:$C*100</f>
        <v>47.054411764705875</v>
      </c>
      <c r="G30" s="58">
        <v>20068</v>
      </c>
      <c r="H30" s="28">
        <f t="shared" si="2"/>
        <v>31.888578831971298</v>
      </c>
      <c r="I30" s="58">
        <v>-2556.4</v>
      </c>
    </row>
    <row r="31" spans="1:9" ht="14.25" x14ac:dyDescent="0.2">
      <c r="A31" s="7" t="s">
        <v>137</v>
      </c>
      <c r="B31" s="57">
        <f>SUM(B32+B33)</f>
        <v>31447</v>
      </c>
      <c r="C31" s="57">
        <f>SUM(C32+C33)</f>
        <v>31447</v>
      </c>
      <c r="D31" s="57">
        <f t="shared" ref="D31" si="6">SUM(D32+D33)</f>
        <v>30950.400000000001</v>
      </c>
      <c r="E31" s="25">
        <f t="shared" si="4"/>
        <v>98.420835055808183</v>
      </c>
      <c r="F31" s="25">
        <f t="shared" si="5"/>
        <v>98.420835055808183</v>
      </c>
      <c r="G31" s="57">
        <f t="shared" ref="G31" si="7">SUM(G32+G33)</f>
        <v>32200.100000000002</v>
      </c>
      <c r="H31" s="25">
        <f t="shared" si="2"/>
        <v>96.118956152310091</v>
      </c>
      <c r="I31" s="57">
        <f t="shared" ref="I31" si="8">SUM(I32+I33)</f>
        <v>5219.7</v>
      </c>
    </row>
    <row r="32" spans="1:9" x14ac:dyDescent="0.2">
      <c r="A32" s="3" t="s">
        <v>11</v>
      </c>
      <c r="B32" s="58">
        <v>18470</v>
      </c>
      <c r="C32" s="58">
        <v>18470</v>
      </c>
      <c r="D32" s="58">
        <v>18108</v>
      </c>
      <c r="E32" s="28">
        <f t="shared" si="4"/>
        <v>98.040064970221991</v>
      </c>
      <c r="F32" s="28">
        <f t="shared" si="5"/>
        <v>98.040064970221991</v>
      </c>
      <c r="G32" s="58">
        <v>18308.900000000001</v>
      </c>
      <c r="H32" s="28">
        <f t="shared" si="2"/>
        <v>98.902719442456942</v>
      </c>
      <c r="I32" s="58">
        <v>3898.1</v>
      </c>
    </row>
    <row r="33" spans="1:9" ht="14.25" x14ac:dyDescent="0.2">
      <c r="A33" s="7" t="s">
        <v>105</v>
      </c>
      <c r="B33" s="57">
        <f t="shared" ref="B33:G33" si="9">SUM(B34:B35)</f>
        <v>12977</v>
      </c>
      <c r="C33" s="57">
        <f t="shared" ref="C33" si="10">SUM(C34:C35)</f>
        <v>12977</v>
      </c>
      <c r="D33" s="57">
        <f t="shared" si="9"/>
        <v>12842.400000000001</v>
      </c>
      <c r="E33" s="25">
        <f t="shared" si="4"/>
        <v>98.962780303614096</v>
      </c>
      <c r="F33" s="25">
        <f t="shared" si="5"/>
        <v>98.962780303614096</v>
      </c>
      <c r="G33" s="57">
        <f t="shared" si="9"/>
        <v>13891.2</v>
      </c>
      <c r="H33" s="25">
        <f t="shared" si="2"/>
        <v>92.449896337249484</v>
      </c>
      <c r="I33" s="57">
        <f t="shared" ref="I33" si="11">SUM(I34:I35)</f>
        <v>1321.6</v>
      </c>
    </row>
    <row r="34" spans="1:9" x14ac:dyDescent="0.2">
      <c r="A34" s="3" t="s">
        <v>103</v>
      </c>
      <c r="B34" s="58">
        <v>6960</v>
      </c>
      <c r="C34" s="58">
        <v>6960</v>
      </c>
      <c r="D34" s="58">
        <v>6624.6</v>
      </c>
      <c r="E34" s="28">
        <f t="shared" si="4"/>
        <v>95.181034482758633</v>
      </c>
      <c r="F34" s="28">
        <f t="shared" si="5"/>
        <v>95.181034482758633</v>
      </c>
      <c r="G34" s="58">
        <v>8982.4</v>
      </c>
      <c r="H34" s="28">
        <f t="shared" si="2"/>
        <v>73.750890630566445</v>
      </c>
      <c r="I34" s="58">
        <v>139.5</v>
      </c>
    </row>
    <row r="35" spans="1:9" x14ac:dyDescent="0.2">
      <c r="A35" s="3" t="s">
        <v>104</v>
      </c>
      <c r="B35" s="58">
        <v>6017</v>
      </c>
      <c r="C35" s="58">
        <v>6017</v>
      </c>
      <c r="D35" s="58">
        <v>6217.8</v>
      </c>
      <c r="E35" s="28">
        <f t="shared" si="4"/>
        <v>103.33721123483464</v>
      </c>
      <c r="F35" s="28">
        <f t="shared" si="5"/>
        <v>103.33721123483464</v>
      </c>
      <c r="G35" s="58">
        <v>4908.8</v>
      </c>
      <c r="H35" s="28">
        <f t="shared" si="2"/>
        <v>126.66639504563233</v>
      </c>
      <c r="I35" s="58">
        <v>1182.0999999999999</v>
      </c>
    </row>
    <row r="36" spans="1:9" ht="14.25" x14ac:dyDescent="0.2">
      <c r="A36" s="5" t="s">
        <v>12</v>
      </c>
      <c r="B36" s="59">
        <f>SUM(B37,B39,B40)</f>
        <v>15997</v>
      </c>
      <c r="C36" s="59">
        <f>SUM(C37,C39,C40)</f>
        <v>15997</v>
      </c>
      <c r="D36" s="59">
        <f t="shared" ref="D36" si="12">SUM(D37,D39,D40)</f>
        <v>14630</v>
      </c>
      <c r="E36" s="25">
        <f t="shared" si="4"/>
        <v>91.454647746452451</v>
      </c>
      <c r="F36" s="25">
        <f t="shared" si="5"/>
        <v>91.454647746452451</v>
      </c>
      <c r="G36" s="59">
        <f>SUM(G37,G39,G40)</f>
        <v>15467.1</v>
      </c>
      <c r="H36" s="25">
        <f t="shared" si="2"/>
        <v>94.587867150273809</v>
      </c>
      <c r="I36" s="59">
        <f t="shared" ref="I36" si="13">SUM(I37,I39,I40)</f>
        <v>1070</v>
      </c>
    </row>
    <row r="37" spans="1:9" ht="24.75" customHeight="1" x14ac:dyDescent="0.2">
      <c r="A37" s="3" t="s">
        <v>13</v>
      </c>
      <c r="B37" s="58">
        <v>15982</v>
      </c>
      <c r="C37" s="58">
        <v>15982</v>
      </c>
      <c r="D37" s="58">
        <v>14586.2</v>
      </c>
      <c r="E37" s="28">
        <f t="shared" si="4"/>
        <v>91.266424727818801</v>
      </c>
      <c r="F37" s="28">
        <f t="shared" si="5"/>
        <v>91.266424727818801</v>
      </c>
      <c r="G37" s="58">
        <v>15368.5</v>
      </c>
      <c r="H37" s="28">
        <f t="shared" si="2"/>
        <v>94.909717929531183</v>
      </c>
      <c r="I37" s="58">
        <v>1070</v>
      </c>
    </row>
    <row r="38" spans="1:9" ht="12.75" hidden="1" customHeight="1" x14ac:dyDescent="0.2">
      <c r="A38" s="4" t="s">
        <v>91</v>
      </c>
      <c r="B38" s="58"/>
      <c r="C38" s="58"/>
      <c r="D38" s="58"/>
      <c r="E38" s="28"/>
      <c r="F38" s="28"/>
      <c r="G38" s="58"/>
      <c r="H38" s="28"/>
      <c r="I38" s="58"/>
    </row>
    <row r="39" spans="1:9" ht="27" customHeight="1" x14ac:dyDescent="0.2">
      <c r="A39" s="3" t="s">
        <v>14</v>
      </c>
      <c r="B39" s="58">
        <v>15</v>
      </c>
      <c r="C39" s="58">
        <v>15</v>
      </c>
      <c r="D39" s="58">
        <v>15</v>
      </c>
      <c r="E39" s="28">
        <f>$D:$D/$B:$B*100</f>
        <v>100</v>
      </c>
      <c r="F39" s="28">
        <v>0</v>
      </c>
      <c r="G39" s="58">
        <v>65</v>
      </c>
      <c r="H39" s="28">
        <f>$D:$D/$G:$G*100</f>
        <v>23.076923076923077</v>
      </c>
      <c r="I39" s="58">
        <v>0</v>
      </c>
    </row>
    <row r="40" spans="1:9" ht="72" customHeight="1" x14ac:dyDescent="0.2">
      <c r="A40" s="3" t="s">
        <v>139</v>
      </c>
      <c r="B40" s="58">
        <v>0</v>
      </c>
      <c r="C40" s="58">
        <v>0</v>
      </c>
      <c r="D40" s="58">
        <v>28.8</v>
      </c>
      <c r="E40" s="28">
        <v>0</v>
      </c>
      <c r="F40" s="28">
        <v>0</v>
      </c>
      <c r="G40" s="58">
        <v>33.6</v>
      </c>
      <c r="H40" s="28">
        <f>$D:$D/$G:$G*100</f>
        <v>85.714285714285708</v>
      </c>
      <c r="I40" s="58">
        <v>0</v>
      </c>
    </row>
    <row r="41" spans="1:9" ht="25.5" x14ac:dyDescent="0.2">
      <c r="A41" s="7" t="s">
        <v>15</v>
      </c>
      <c r="B41" s="59">
        <f>$42:$42+$43:$43</f>
        <v>0</v>
      </c>
      <c r="C41" s="59">
        <f>$42:$42+$43:$43</f>
        <v>0</v>
      </c>
      <c r="D41" s="59">
        <f>$42:$42+$43:$43</f>
        <v>0</v>
      </c>
      <c r="E41" s="25">
        <v>0</v>
      </c>
      <c r="F41" s="25">
        <v>0</v>
      </c>
      <c r="G41" s="59">
        <f>$42:$42+$43:$43</f>
        <v>-0.2</v>
      </c>
      <c r="H41" s="25">
        <v>0</v>
      </c>
      <c r="I41" s="59">
        <f>$42:$42+$43:$43</f>
        <v>0</v>
      </c>
    </row>
    <row r="42" spans="1:9" ht="25.5" x14ac:dyDescent="0.2">
      <c r="A42" s="3" t="s">
        <v>16</v>
      </c>
      <c r="B42" s="58">
        <v>0</v>
      </c>
      <c r="C42" s="58">
        <v>0</v>
      </c>
      <c r="D42" s="58">
        <v>0</v>
      </c>
      <c r="E42" s="28">
        <v>0</v>
      </c>
      <c r="F42" s="28">
        <v>0</v>
      </c>
      <c r="G42" s="58">
        <v>-0.2</v>
      </c>
      <c r="H42" s="28">
        <v>0</v>
      </c>
      <c r="I42" s="58">
        <v>0</v>
      </c>
    </row>
    <row r="43" spans="1:9" ht="25.5" x14ac:dyDescent="0.2">
      <c r="A43" s="3" t="s">
        <v>17</v>
      </c>
      <c r="B43" s="58">
        <v>0</v>
      </c>
      <c r="C43" s="58">
        <v>0</v>
      </c>
      <c r="D43" s="58">
        <v>0</v>
      </c>
      <c r="E43" s="28">
        <v>0</v>
      </c>
      <c r="F43" s="28">
        <v>0</v>
      </c>
      <c r="G43" s="58">
        <v>0</v>
      </c>
      <c r="H43" s="28">
        <v>0</v>
      </c>
      <c r="I43" s="58">
        <v>0</v>
      </c>
    </row>
    <row r="44" spans="1:9" ht="38.25" x14ac:dyDescent="0.2">
      <c r="A44" s="7" t="s">
        <v>18</v>
      </c>
      <c r="B44" s="59">
        <f>SUM(B45:B52)</f>
        <v>94754.9</v>
      </c>
      <c r="C44" s="59">
        <f t="shared" ref="C44:I44" si="14">SUM(C45:C52)</f>
        <v>94754.9</v>
      </c>
      <c r="D44" s="59">
        <f t="shared" si="14"/>
        <v>100167.09999999998</v>
      </c>
      <c r="E44" s="25">
        <f t="shared" ref="E44:F44" si="15">$D:$D/$B:$B*100</f>
        <v>105.71178904732102</v>
      </c>
      <c r="F44" s="25">
        <f t="shared" si="15"/>
        <v>105.71178904732102</v>
      </c>
      <c r="G44" s="59">
        <f t="shared" si="14"/>
        <v>107125.00000000001</v>
      </c>
      <c r="H44" s="25">
        <f t="shared" ref="H44" si="16">$D:$D/$B:$B*100</f>
        <v>105.71178904732102</v>
      </c>
      <c r="I44" s="59">
        <f t="shared" si="14"/>
        <v>11780.4</v>
      </c>
    </row>
    <row r="45" spans="1:9" ht="51" x14ac:dyDescent="0.2">
      <c r="A45" s="4" t="s">
        <v>158</v>
      </c>
      <c r="B45" s="58">
        <v>140</v>
      </c>
      <c r="C45" s="58">
        <v>140</v>
      </c>
      <c r="D45" s="58">
        <v>140</v>
      </c>
      <c r="E45" s="28">
        <f>$D:$D/$B:$B*100</f>
        <v>100</v>
      </c>
      <c r="F45" s="28">
        <f>$D:$D/$B:$B*100</f>
        <v>100</v>
      </c>
      <c r="G45" s="58">
        <v>0</v>
      </c>
      <c r="H45" s="28">
        <v>0</v>
      </c>
      <c r="I45" s="58">
        <v>0</v>
      </c>
    </row>
    <row r="46" spans="1:9" ht="76.5" x14ac:dyDescent="0.2">
      <c r="A46" s="4" t="s">
        <v>85</v>
      </c>
      <c r="B46" s="58">
        <v>63000</v>
      </c>
      <c r="C46" s="58">
        <v>63000</v>
      </c>
      <c r="D46" s="58">
        <v>68541.3</v>
      </c>
      <c r="E46" s="28">
        <f>$D:$D/$B:$B*100</f>
        <v>108.79571428571428</v>
      </c>
      <c r="F46" s="28">
        <f>$D:$D/$C:$C*100</f>
        <v>108.79571428571428</v>
      </c>
      <c r="G46" s="58">
        <v>74852</v>
      </c>
      <c r="H46" s="28">
        <f>$D:$D/$G:$G*100</f>
        <v>91.569096350130934</v>
      </c>
      <c r="I46" s="58">
        <v>8836.2999999999993</v>
      </c>
    </row>
    <row r="47" spans="1:9" ht="38.25" x14ac:dyDescent="0.2">
      <c r="A47" s="3" t="s">
        <v>109</v>
      </c>
      <c r="B47" s="58">
        <v>20380</v>
      </c>
      <c r="C47" s="58">
        <v>20380</v>
      </c>
      <c r="D47" s="58">
        <v>20069.2</v>
      </c>
      <c r="E47" s="28">
        <f>$D:$D/$B:$B*100</f>
        <v>98.474975466143277</v>
      </c>
      <c r="F47" s="28">
        <f>$D:$D/$C:$C*100</f>
        <v>98.474975466143277</v>
      </c>
      <c r="G47" s="58">
        <v>22351</v>
      </c>
      <c r="H47" s="28">
        <f>$D:$D/$G:$G*100</f>
        <v>89.791060802648659</v>
      </c>
      <c r="I47" s="58">
        <v>2005.1</v>
      </c>
    </row>
    <row r="48" spans="1:9" ht="89.25" x14ac:dyDescent="0.2">
      <c r="A48" s="3" t="s">
        <v>149</v>
      </c>
      <c r="B48" s="58">
        <v>0</v>
      </c>
      <c r="C48" s="58">
        <v>0</v>
      </c>
      <c r="D48" s="58">
        <v>0.2</v>
      </c>
      <c r="E48" s="28">
        <v>0</v>
      </c>
      <c r="F48" s="28">
        <v>0</v>
      </c>
      <c r="G48" s="58">
        <v>0.1</v>
      </c>
      <c r="H48" s="28">
        <v>0</v>
      </c>
      <c r="I48" s="58">
        <v>0.2</v>
      </c>
    </row>
    <row r="49" spans="1:9" ht="19.5" customHeight="1" x14ac:dyDescent="0.2">
      <c r="A49" s="3" t="s">
        <v>19</v>
      </c>
      <c r="B49" s="58">
        <v>14.9</v>
      </c>
      <c r="C49" s="58">
        <v>14.9</v>
      </c>
      <c r="D49" s="58">
        <v>14.9</v>
      </c>
      <c r="E49" s="28">
        <f>$D:$D/$B:$B*100</f>
        <v>100</v>
      </c>
      <c r="F49" s="28">
        <f>$D:$D/$C:$C*100</f>
        <v>100</v>
      </c>
      <c r="G49" s="58">
        <v>11.6</v>
      </c>
      <c r="H49" s="28">
        <f>$D:$D/$G:$G*100</f>
        <v>128.44827586206898</v>
      </c>
      <c r="I49" s="58">
        <v>0</v>
      </c>
    </row>
    <row r="50" spans="1:9" ht="46.5" customHeight="1" x14ac:dyDescent="0.2">
      <c r="A50" s="4" t="s">
        <v>80</v>
      </c>
      <c r="B50" s="58">
        <v>9300</v>
      </c>
      <c r="C50" s="58">
        <v>9300</v>
      </c>
      <c r="D50" s="58">
        <v>9524.9</v>
      </c>
      <c r="E50" s="28">
        <f>$D:$D/$B:$B*100</f>
        <v>102.41827956989246</v>
      </c>
      <c r="F50" s="28">
        <f>$D:$D/$C:$C*100</f>
        <v>102.41827956989246</v>
      </c>
      <c r="G50" s="58">
        <v>9898.2000000000007</v>
      </c>
      <c r="H50" s="28">
        <f>$D:$D/$G:$G*100</f>
        <v>96.22860722151502</v>
      </c>
      <c r="I50" s="58">
        <v>576.79999999999995</v>
      </c>
    </row>
    <row r="51" spans="1:9" ht="119.25" customHeight="1" x14ac:dyDescent="0.2">
      <c r="A51" s="4" t="s">
        <v>152</v>
      </c>
      <c r="B51" s="58">
        <v>600</v>
      </c>
      <c r="C51" s="58">
        <v>600</v>
      </c>
      <c r="D51" s="58">
        <v>695.4</v>
      </c>
      <c r="E51" s="28">
        <f>$D:$D/$B:$B*100</f>
        <v>115.9</v>
      </c>
      <c r="F51" s="28">
        <f>$D:$D/$C:$C*100</f>
        <v>115.9</v>
      </c>
      <c r="G51" s="58">
        <v>12.1</v>
      </c>
      <c r="H51" s="28">
        <f>$D:$D/$G:$G*100</f>
        <v>5747.1074380165292</v>
      </c>
      <c r="I51" s="58">
        <v>112.2</v>
      </c>
    </row>
    <row r="52" spans="1:9" ht="120.75" customHeight="1" x14ac:dyDescent="0.2">
      <c r="A52" s="3" t="s">
        <v>153</v>
      </c>
      <c r="B52" s="58">
        <v>1320</v>
      </c>
      <c r="C52" s="58">
        <v>1320</v>
      </c>
      <c r="D52" s="58">
        <v>1181.2</v>
      </c>
      <c r="E52" s="28">
        <f>$D:$D/$B:$B*100</f>
        <v>89.484848484848484</v>
      </c>
      <c r="F52" s="28">
        <f>$D:$D/$C:$C*100</f>
        <v>89.484848484848484</v>
      </c>
      <c r="G52" s="58">
        <v>0</v>
      </c>
      <c r="H52" s="28">
        <v>0</v>
      </c>
      <c r="I52" s="58">
        <v>249.8</v>
      </c>
    </row>
    <row r="53" spans="1:9" ht="25.5" x14ac:dyDescent="0.2">
      <c r="A53" s="49" t="s">
        <v>20</v>
      </c>
      <c r="B53" s="57">
        <v>9500</v>
      </c>
      <c r="C53" s="57">
        <v>9500</v>
      </c>
      <c r="D53" s="57">
        <v>9661.7999999999993</v>
      </c>
      <c r="E53" s="25">
        <f>$D:$D/$B:$B*100</f>
        <v>101.70315789473683</v>
      </c>
      <c r="F53" s="25">
        <f>$D:$D/$C:$C*100</f>
        <v>101.70315789473683</v>
      </c>
      <c r="G53" s="57">
        <v>16732.400000000001</v>
      </c>
      <c r="H53" s="25">
        <f>$D:$D/$G:$G*100</f>
        <v>57.743061365972594</v>
      </c>
      <c r="I53" s="57">
        <v>393.6</v>
      </c>
    </row>
    <row r="54" spans="1:9" ht="25.5" x14ac:dyDescent="0.2">
      <c r="A54" s="46" t="s">
        <v>86</v>
      </c>
      <c r="B54" s="57">
        <v>0</v>
      </c>
      <c r="C54" s="57">
        <v>0</v>
      </c>
      <c r="D54" s="57">
        <v>0</v>
      </c>
      <c r="E54" s="25">
        <v>0</v>
      </c>
      <c r="F54" s="25">
        <v>0</v>
      </c>
      <c r="G54" s="57">
        <v>0</v>
      </c>
      <c r="H54" s="25">
        <v>0</v>
      </c>
      <c r="I54" s="57">
        <v>0</v>
      </c>
    </row>
    <row r="55" spans="1:9" ht="51" x14ac:dyDescent="0.2">
      <c r="A55" s="46" t="s">
        <v>102</v>
      </c>
      <c r="B55" s="57">
        <v>495</v>
      </c>
      <c r="C55" s="57">
        <v>495</v>
      </c>
      <c r="D55" s="57">
        <v>532.4</v>
      </c>
      <c r="E55" s="25">
        <f>$D:$D/$B:$B*100</f>
        <v>107.55555555555556</v>
      </c>
      <c r="F55" s="25">
        <f>$D:$D/$C:$C*100</f>
        <v>107.55555555555556</v>
      </c>
      <c r="G55" s="57">
        <v>502.6</v>
      </c>
      <c r="H55" s="25">
        <f t="shared" ref="H55:H65" si="17">$D:$D/$G:$G*100</f>
        <v>105.92916832471148</v>
      </c>
      <c r="I55" s="57">
        <v>81.7</v>
      </c>
    </row>
    <row r="56" spans="1:9" ht="25.5" x14ac:dyDescent="0.2">
      <c r="A56" s="46" t="s">
        <v>87</v>
      </c>
      <c r="B56" s="57">
        <v>1604.8</v>
      </c>
      <c r="C56" s="57">
        <v>1604.8</v>
      </c>
      <c r="D56" s="57">
        <v>2469.6</v>
      </c>
      <c r="E56" s="25">
        <f>$D:$D/$B:$B*100</f>
        <v>153.88833499501496</v>
      </c>
      <c r="F56" s="25">
        <f>$D:$D/$C:$C*100</f>
        <v>153.88833499501496</v>
      </c>
      <c r="G56" s="57">
        <v>4543.3999999999996</v>
      </c>
      <c r="H56" s="25">
        <f t="shared" si="17"/>
        <v>54.355768807500993</v>
      </c>
      <c r="I56" s="57">
        <v>870.6</v>
      </c>
    </row>
    <row r="57" spans="1:9" ht="25.5" x14ac:dyDescent="0.2">
      <c r="A57" s="7" t="s">
        <v>21</v>
      </c>
      <c r="B57" s="59">
        <f>$58:$58+$59:$59+$60:$60</f>
        <v>28500</v>
      </c>
      <c r="C57" s="59">
        <f>$58:$58+$59:$59+$60:$60</f>
        <v>28500</v>
      </c>
      <c r="D57" s="59">
        <f>$58:$58+$59:$59+$60:$60</f>
        <v>29296.400000000001</v>
      </c>
      <c r="E57" s="25">
        <f>$D:$D/$B:$B*100</f>
        <v>102.79438596491228</v>
      </c>
      <c r="F57" s="25">
        <f>$D:$D/$C:$C*100</f>
        <v>102.79438596491228</v>
      </c>
      <c r="G57" s="59">
        <f>$58:$58+$59:$59+$60:$60</f>
        <v>20432.400000000001</v>
      </c>
      <c r="H57" s="25">
        <f t="shared" si="17"/>
        <v>143.38207944245414</v>
      </c>
      <c r="I57" s="59">
        <f>$58:$58+$59:$59+$60:$60</f>
        <v>1191.2</v>
      </c>
    </row>
    <row r="58" spans="1:9" ht="30" customHeight="1" x14ac:dyDescent="0.2">
      <c r="A58" s="3" t="s">
        <v>148</v>
      </c>
      <c r="B58" s="60">
        <v>0</v>
      </c>
      <c r="C58" s="60">
        <v>0</v>
      </c>
      <c r="D58" s="60">
        <v>0</v>
      </c>
      <c r="E58" s="28">
        <v>0</v>
      </c>
      <c r="F58" s="28">
        <v>0</v>
      </c>
      <c r="G58" s="60">
        <v>2608</v>
      </c>
      <c r="H58" s="28">
        <f t="shared" si="17"/>
        <v>0</v>
      </c>
      <c r="I58" s="60">
        <v>0</v>
      </c>
    </row>
    <row r="59" spans="1:9" ht="38.25" x14ac:dyDescent="0.2">
      <c r="A59" s="3" t="s">
        <v>22</v>
      </c>
      <c r="B59" s="58">
        <v>23300</v>
      </c>
      <c r="C59" s="58">
        <v>23300</v>
      </c>
      <c r="D59" s="58">
        <v>23466.2</v>
      </c>
      <c r="E59" s="28">
        <f t="shared" ref="E59:E65" si="18">$D:$D/$B:$B*100</f>
        <v>100.71330472103004</v>
      </c>
      <c r="F59" s="28">
        <f t="shared" ref="F59:F65" si="19">$D:$D/$C:$C*100</f>
        <v>100.71330472103004</v>
      </c>
      <c r="G59" s="58">
        <v>13579.2</v>
      </c>
      <c r="H59" s="28">
        <f t="shared" si="17"/>
        <v>172.80988570755272</v>
      </c>
      <c r="I59" s="58">
        <v>331.6</v>
      </c>
    </row>
    <row r="60" spans="1:9" ht="14.25" customHeight="1" x14ac:dyDescent="0.2">
      <c r="A60" s="3" t="s">
        <v>23</v>
      </c>
      <c r="B60" s="58">
        <v>5200</v>
      </c>
      <c r="C60" s="58">
        <v>5200</v>
      </c>
      <c r="D60" s="58">
        <v>5830.2</v>
      </c>
      <c r="E60" s="28">
        <f t="shared" si="18"/>
        <v>112.11923076923075</v>
      </c>
      <c r="F60" s="28">
        <f t="shared" si="19"/>
        <v>112.11923076923075</v>
      </c>
      <c r="G60" s="58">
        <v>4245.2</v>
      </c>
      <c r="H60" s="28">
        <f t="shared" si="17"/>
        <v>137.33628568736455</v>
      </c>
      <c r="I60" s="58">
        <v>859.6</v>
      </c>
    </row>
    <row r="61" spans="1:9" ht="14.25" x14ac:dyDescent="0.2">
      <c r="A61" s="49" t="s">
        <v>24</v>
      </c>
      <c r="B61" s="59">
        <f>SUM(B62:B86)</f>
        <v>2856.3</v>
      </c>
      <c r="C61" s="59">
        <f>SUM(C62:C86)</f>
        <v>2856.3</v>
      </c>
      <c r="D61" s="59">
        <f>SUM(D62:D86)</f>
        <v>3484.7999999999997</v>
      </c>
      <c r="E61" s="25">
        <f t="shared" si="18"/>
        <v>122.00399117739731</v>
      </c>
      <c r="F61" s="25">
        <f t="shared" si="19"/>
        <v>122.00399117739731</v>
      </c>
      <c r="G61" s="59">
        <f>SUM(G62:G86)</f>
        <v>4273</v>
      </c>
      <c r="H61" s="25">
        <f t="shared" si="17"/>
        <v>81.55394336531711</v>
      </c>
      <c r="I61" s="59">
        <f>SUM(I62:I86)</f>
        <v>873.00000000000011</v>
      </c>
    </row>
    <row r="62" spans="1:9" ht="63.75" x14ac:dyDescent="0.2">
      <c r="A62" s="3" t="s">
        <v>124</v>
      </c>
      <c r="B62" s="60">
        <v>42.2</v>
      </c>
      <c r="C62" s="60">
        <v>42.2</v>
      </c>
      <c r="D62" s="60">
        <v>42.5</v>
      </c>
      <c r="E62" s="28">
        <f t="shared" si="18"/>
        <v>100.71090047393365</v>
      </c>
      <c r="F62" s="28">
        <f t="shared" si="19"/>
        <v>100.71090047393365</v>
      </c>
      <c r="G62" s="60">
        <v>55.7</v>
      </c>
      <c r="H62" s="28">
        <f t="shared" si="17"/>
        <v>76.301615798922796</v>
      </c>
      <c r="I62" s="60">
        <v>0.5</v>
      </c>
    </row>
    <row r="63" spans="1:9" ht="107.25" customHeight="1" x14ac:dyDescent="0.2">
      <c r="A63" s="3" t="s">
        <v>114</v>
      </c>
      <c r="B63" s="58">
        <v>283</v>
      </c>
      <c r="C63" s="58">
        <v>283</v>
      </c>
      <c r="D63" s="58">
        <v>326.89999999999998</v>
      </c>
      <c r="E63" s="28">
        <f t="shared" si="18"/>
        <v>115.51236749116607</v>
      </c>
      <c r="F63" s="28">
        <f t="shared" si="19"/>
        <v>115.51236749116607</v>
      </c>
      <c r="G63" s="58">
        <v>383.4</v>
      </c>
      <c r="H63" s="28">
        <f t="shared" si="17"/>
        <v>85.263432446531041</v>
      </c>
      <c r="I63" s="58">
        <v>43.2</v>
      </c>
    </row>
    <row r="64" spans="1:9" ht="87" customHeight="1" x14ac:dyDescent="0.2">
      <c r="A64" s="3" t="s">
        <v>130</v>
      </c>
      <c r="B64" s="58">
        <v>56.7</v>
      </c>
      <c r="C64" s="58">
        <v>56.7</v>
      </c>
      <c r="D64" s="58">
        <v>56.1</v>
      </c>
      <c r="E64" s="28">
        <f t="shared" si="18"/>
        <v>98.941798941798936</v>
      </c>
      <c r="F64" s="28">
        <f t="shared" si="19"/>
        <v>98.941798941798936</v>
      </c>
      <c r="G64" s="58">
        <v>33.9</v>
      </c>
      <c r="H64" s="28">
        <f t="shared" si="17"/>
        <v>165.48672566371684</v>
      </c>
      <c r="I64" s="58">
        <v>-0.4</v>
      </c>
    </row>
    <row r="65" spans="1:9" ht="94.5" customHeight="1" x14ac:dyDescent="0.2">
      <c r="A65" s="3" t="s">
        <v>129</v>
      </c>
      <c r="B65" s="58">
        <v>300</v>
      </c>
      <c r="C65" s="58">
        <v>300</v>
      </c>
      <c r="D65" s="58">
        <v>273.3</v>
      </c>
      <c r="E65" s="28">
        <f t="shared" si="18"/>
        <v>91.100000000000009</v>
      </c>
      <c r="F65" s="28">
        <f t="shared" si="19"/>
        <v>91.100000000000009</v>
      </c>
      <c r="G65" s="58">
        <v>667.8</v>
      </c>
      <c r="H65" s="28">
        <f t="shared" si="17"/>
        <v>40.925426774483384</v>
      </c>
      <c r="I65" s="58">
        <v>2</v>
      </c>
    </row>
    <row r="66" spans="1:9" ht="94.5" customHeight="1" x14ac:dyDescent="0.2">
      <c r="A66" s="4" t="s">
        <v>142</v>
      </c>
      <c r="B66" s="58">
        <v>0</v>
      </c>
      <c r="C66" s="58">
        <v>0</v>
      </c>
      <c r="D66" s="58">
        <v>0</v>
      </c>
      <c r="E66" s="28">
        <v>0</v>
      </c>
      <c r="F66" s="28">
        <v>0</v>
      </c>
      <c r="G66" s="58">
        <v>1.5</v>
      </c>
      <c r="H66" s="28">
        <v>0</v>
      </c>
      <c r="I66" s="58">
        <v>0</v>
      </c>
    </row>
    <row r="67" spans="1:9" ht="85.5" customHeight="1" x14ac:dyDescent="0.2">
      <c r="A67" s="4" t="s">
        <v>127</v>
      </c>
      <c r="B67" s="58">
        <v>0</v>
      </c>
      <c r="C67" s="58">
        <v>0</v>
      </c>
      <c r="D67" s="58">
        <v>0</v>
      </c>
      <c r="E67" s="28">
        <v>0</v>
      </c>
      <c r="F67" s="28">
        <v>0</v>
      </c>
      <c r="G67" s="58">
        <v>0</v>
      </c>
      <c r="H67" s="28">
        <v>0</v>
      </c>
      <c r="I67" s="58">
        <v>0</v>
      </c>
    </row>
    <row r="68" spans="1:9" ht="84.75" customHeight="1" x14ac:dyDescent="0.2">
      <c r="A68" s="4" t="s">
        <v>143</v>
      </c>
      <c r="B68" s="58">
        <v>0</v>
      </c>
      <c r="C68" s="58">
        <v>0</v>
      </c>
      <c r="D68" s="58">
        <v>0</v>
      </c>
      <c r="E68" s="28">
        <v>0</v>
      </c>
      <c r="F68" s="28">
        <v>0</v>
      </c>
      <c r="G68" s="58">
        <v>26.5</v>
      </c>
      <c r="H68" s="28">
        <v>0</v>
      </c>
      <c r="I68" s="58">
        <v>0</v>
      </c>
    </row>
    <row r="69" spans="1:9" ht="106.5" customHeight="1" x14ac:dyDescent="0.2">
      <c r="A69" s="4" t="s">
        <v>115</v>
      </c>
      <c r="B69" s="58">
        <v>200</v>
      </c>
      <c r="C69" s="58">
        <v>200</v>
      </c>
      <c r="D69" s="58">
        <v>182.4</v>
      </c>
      <c r="E69" s="28">
        <f>$D:$D/$B:$B*100</f>
        <v>91.2</v>
      </c>
      <c r="F69" s="28">
        <f>$D:$D/$C:$C*100</f>
        <v>91.2</v>
      </c>
      <c r="G69" s="58">
        <v>286</v>
      </c>
      <c r="H69" s="28">
        <f>$D:$D/$G:$G*100</f>
        <v>63.776223776223773</v>
      </c>
      <c r="I69" s="58">
        <v>18.5</v>
      </c>
    </row>
    <row r="70" spans="1:9" ht="118.5" customHeight="1" x14ac:dyDescent="0.2">
      <c r="A70" s="3" t="s">
        <v>116</v>
      </c>
      <c r="B70" s="58">
        <v>8</v>
      </c>
      <c r="C70" s="58">
        <v>8</v>
      </c>
      <c r="D70" s="58">
        <v>7.4</v>
      </c>
      <c r="E70" s="28">
        <f>$D:$D/$B:$B*100</f>
        <v>92.5</v>
      </c>
      <c r="F70" s="28">
        <f>$D:$D/$C:$C*100</f>
        <v>92.5</v>
      </c>
      <c r="G70" s="58">
        <v>6.7</v>
      </c>
      <c r="H70" s="28">
        <f>$D:$D/$G:$G*100</f>
        <v>110.44776119402985</v>
      </c>
      <c r="I70" s="58">
        <v>0.4</v>
      </c>
    </row>
    <row r="71" spans="1:9" ht="96" customHeight="1" x14ac:dyDescent="0.2">
      <c r="A71" s="3" t="s">
        <v>140</v>
      </c>
      <c r="B71" s="58">
        <v>0</v>
      </c>
      <c r="C71" s="58">
        <v>0</v>
      </c>
      <c r="D71" s="58">
        <v>0</v>
      </c>
      <c r="E71" s="28">
        <v>0</v>
      </c>
      <c r="F71" s="28">
        <v>0</v>
      </c>
      <c r="G71" s="58">
        <v>0</v>
      </c>
      <c r="H71" s="28">
        <v>0</v>
      </c>
      <c r="I71" s="58">
        <v>0</v>
      </c>
    </row>
    <row r="72" spans="1:9" ht="97.5" customHeight="1" x14ac:dyDescent="0.2">
      <c r="A72" s="3" t="s">
        <v>128</v>
      </c>
      <c r="B72" s="58">
        <v>12</v>
      </c>
      <c r="C72" s="58">
        <v>12</v>
      </c>
      <c r="D72" s="58">
        <v>11.5</v>
      </c>
      <c r="E72" s="28">
        <f>$D:$D/$B:$B*100</f>
        <v>95.833333333333343</v>
      </c>
      <c r="F72" s="28">
        <v>0</v>
      </c>
      <c r="G72" s="58">
        <v>7.3</v>
      </c>
      <c r="H72" s="28">
        <f>$D:$D/$G:$G*100</f>
        <v>157.53424657534248</v>
      </c>
      <c r="I72" s="58">
        <v>0.5</v>
      </c>
    </row>
    <row r="73" spans="1:9" ht="114.75" customHeight="1" x14ac:dyDescent="0.2">
      <c r="A73" s="3" t="s">
        <v>144</v>
      </c>
      <c r="B73" s="58">
        <v>0</v>
      </c>
      <c r="C73" s="58">
        <v>0</v>
      </c>
      <c r="D73" s="58">
        <v>0</v>
      </c>
      <c r="E73" s="28">
        <v>0</v>
      </c>
      <c r="F73" s="28">
        <v>0</v>
      </c>
      <c r="G73" s="58">
        <v>192.5</v>
      </c>
      <c r="H73" s="28">
        <v>0</v>
      </c>
      <c r="I73" s="58">
        <v>0</v>
      </c>
    </row>
    <row r="74" spans="1:9" ht="90" customHeight="1" x14ac:dyDescent="0.2">
      <c r="A74" s="3" t="s">
        <v>131</v>
      </c>
      <c r="B74" s="58">
        <v>135.5</v>
      </c>
      <c r="C74" s="58">
        <v>135.5</v>
      </c>
      <c r="D74" s="58">
        <v>387.5</v>
      </c>
      <c r="E74" s="28">
        <f>$D:$D/$B:$B*100</f>
        <v>285.9778597785978</v>
      </c>
      <c r="F74" s="28">
        <f>$D:$D/$C:$C*100</f>
        <v>285.9778597785978</v>
      </c>
      <c r="G74" s="58">
        <v>302.89999999999998</v>
      </c>
      <c r="H74" s="28">
        <f>$D:$D/$G:$G*100</f>
        <v>127.93000990425884</v>
      </c>
      <c r="I74" s="58">
        <v>254.3</v>
      </c>
    </row>
    <row r="75" spans="1:9" ht="91.5" customHeight="1" x14ac:dyDescent="0.2">
      <c r="A75" s="3" t="s">
        <v>117</v>
      </c>
      <c r="B75" s="58">
        <v>1025</v>
      </c>
      <c r="C75" s="58">
        <v>1025</v>
      </c>
      <c r="D75" s="58">
        <v>1061.7</v>
      </c>
      <c r="E75" s="28">
        <f>$D:$D/$B:$B*100</f>
        <v>103.58048780487805</v>
      </c>
      <c r="F75" s="28">
        <f>$D:$D/$C:$C*100</f>
        <v>103.58048780487805</v>
      </c>
      <c r="G75" s="58">
        <v>702.2</v>
      </c>
      <c r="H75" s="28">
        <f>$D:$D/$G:$G*100</f>
        <v>151.19624038735401</v>
      </c>
      <c r="I75" s="58">
        <v>32.1</v>
      </c>
    </row>
    <row r="76" spans="1:9" ht="61.5" customHeight="1" x14ac:dyDescent="0.2">
      <c r="A76" s="3" t="s">
        <v>118</v>
      </c>
      <c r="B76" s="58">
        <v>126.4</v>
      </c>
      <c r="C76" s="58">
        <v>126.4</v>
      </c>
      <c r="D76" s="58">
        <v>154.4</v>
      </c>
      <c r="E76" s="28">
        <f>$D:$D/$B:$B*100</f>
        <v>122.15189873417722</v>
      </c>
      <c r="F76" s="28">
        <f>$D:$D/$C:$C*100</f>
        <v>122.15189873417722</v>
      </c>
      <c r="G76" s="58">
        <v>88.1</v>
      </c>
      <c r="H76" s="28">
        <f>$D:$D/$G:$G*100</f>
        <v>175.25539160045406</v>
      </c>
      <c r="I76" s="58">
        <v>28</v>
      </c>
    </row>
    <row r="77" spans="1:9" ht="85.5" customHeight="1" x14ac:dyDescent="0.2">
      <c r="A77" s="3" t="s">
        <v>156</v>
      </c>
      <c r="B77" s="58">
        <v>99</v>
      </c>
      <c r="C77" s="58">
        <v>99</v>
      </c>
      <c r="D77" s="58">
        <v>580.1</v>
      </c>
      <c r="E77" s="28">
        <f>$D:$D/$B:$B*100</f>
        <v>585.95959595959596</v>
      </c>
      <c r="F77" s="28">
        <f>$D:$D/$C:$C*100</f>
        <v>585.95959595959596</v>
      </c>
      <c r="G77" s="58">
        <v>1251.8</v>
      </c>
      <c r="H77" s="28">
        <f>$D:$D/$G:$G*100</f>
        <v>46.341268573254517</v>
      </c>
      <c r="I77" s="58">
        <v>481</v>
      </c>
    </row>
    <row r="78" spans="1:9" ht="95.25" customHeight="1" x14ac:dyDescent="0.2">
      <c r="A78" s="3" t="s">
        <v>157</v>
      </c>
      <c r="B78" s="58">
        <v>453.9</v>
      </c>
      <c r="C78" s="58">
        <v>453.9</v>
      </c>
      <c r="D78" s="58">
        <v>278.7</v>
      </c>
      <c r="E78" s="28">
        <f>$D:$D/$B:$B*100</f>
        <v>61.401189689358894</v>
      </c>
      <c r="F78" s="28">
        <f>$D:$D/$C:$C*100</f>
        <v>61.401189689358894</v>
      </c>
      <c r="G78" s="58">
        <v>0</v>
      </c>
      <c r="H78" s="28">
        <v>0</v>
      </c>
      <c r="I78" s="58">
        <v>0</v>
      </c>
    </row>
    <row r="79" spans="1:9" ht="54" customHeight="1" x14ac:dyDescent="0.2">
      <c r="A79" s="3" t="s">
        <v>122</v>
      </c>
      <c r="B79" s="58">
        <v>0</v>
      </c>
      <c r="C79" s="58">
        <v>0</v>
      </c>
      <c r="D79" s="58">
        <v>0</v>
      </c>
      <c r="E79" s="28">
        <v>0</v>
      </c>
      <c r="F79" s="28">
        <v>0</v>
      </c>
      <c r="G79" s="58">
        <v>44.5</v>
      </c>
      <c r="H79" s="28">
        <v>0</v>
      </c>
      <c r="I79" s="58">
        <v>0</v>
      </c>
    </row>
    <row r="80" spans="1:9" ht="85.5" customHeight="1" x14ac:dyDescent="0.2">
      <c r="A80" s="3" t="s">
        <v>123</v>
      </c>
      <c r="B80" s="58">
        <v>13.6</v>
      </c>
      <c r="C80" s="58">
        <v>13.6</v>
      </c>
      <c r="D80" s="58">
        <v>13.6</v>
      </c>
      <c r="E80" s="28">
        <f>$D:$D/$B:$B*100</f>
        <v>100</v>
      </c>
      <c r="F80" s="28">
        <f>$D:$D/$C:$C*100</f>
        <v>100</v>
      </c>
      <c r="G80" s="58">
        <v>17.3</v>
      </c>
      <c r="H80" s="28">
        <f>$D:$D/$G:$G*100</f>
        <v>78.612716763005778</v>
      </c>
      <c r="I80" s="58">
        <v>0</v>
      </c>
    </row>
    <row r="81" spans="1:12" ht="60.75" customHeight="1" x14ac:dyDescent="0.2">
      <c r="A81" s="3" t="s">
        <v>163</v>
      </c>
      <c r="B81" s="58">
        <v>0</v>
      </c>
      <c r="C81" s="58">
        <v>0</v>
      </c>
      <c r="D81" s="58">
        <v>10.6</v>
      </c>
      <c r="E81" s="28">
        <v>0</v>
      </c>
      <c r="F81" s="28">
        <v>0</v>
      </c>
      <c r="G81" s="58">
        <v>0</v>
      </c>
      <c r="H81" s="28">
        <v>0</v>
      </c>
      <c r="I81" s="58">
        <v>10.6</v>
      </c>
    </row>
    <row r="82" spans="1:12" ht="62.25" customHeight="1" x14ac:dyDescent="0.2">
      <c r="A82" s="3" t="s">
        <v>119</v>
      </c>
      <c r="B82" s="58">
        <v>0</v>
      </c>
      <c r="C82" s="58">
        <v>0</v>
      </c>
      <c r="D82" s="58">
        <v>0</v>
      </c>
      <c r="E82" s="28">
        <v>0</v>
      </c>
      <c r="F82" s="28">
        <v>0</v>
      </c>
      <c r="G82" s="58">
        <v>0.4</v>
      </c>
      <c r="H82" s="28">
        <f>$D:$D/$G:$G*100</f>
        <v>0</v>
      </c>
      <c r="I82" s="58">
        <v>0</v>
      </c>
    </row>
    <row r="83" spans="1:12" ht="79.5" customHeight="1" x14ac:dyDescent="0.2">
      <c r="A83" s="3" t="s">
        <v>121</v>
      </c>
      <c r="B83" s="58">
        <v>100</v>
      </c>
      <c r="C83" s="58">
        <v>100</v>
      </c>
      <c r="D83" s="58">
        <v>96.9</v>
      </c>
      <c r="E83" s="28">
        <f>$D:$D/$B:$B*100</f>
        <v>96.9</v>
      </c>
      <c r="F83" s="28">
        <f>$D:$D/$C:$C*100</f>
        <v>96.9</v>
      </c>
      <c r="G83" s="58">
        <v>-1.5</v>
      </c>
      <c r="H83" s="28">
        <f>$D:$D/$G:$G*100</f>
        <v>-6460.0000000000009</v>
      </c>
      <c r="I83" s="58">
        <v>1.6</v>
      </c>
    </row>
    <row r="84" spans="1:12" ht="80.25" customHeight="1" x14ac:dyDescent="0.2">
      <c r="A84" s="3" t="s">
        <v>120</v>
      </c>
      <c r="B84" s="58">
        <v>1</v>
      </c>
      <c r="C84" s="58">
        <v>1</v>
      </c>
      <c r="D84" s="58">
        <v>1.2</v>
      </c>
      <c r="E84" s="28">
        <f>$D:$D/$B:$B*100</f>
        <v>120</v>
      </c>
      <c r="F84" s="28">
        <f>$D:$D/$C:$C*100</f>
        <v>120</v>
      </c>
      <c r="G84" s="58">
        <v>0.3</v>
      </c>
      <c r="H84" s="28">
        <f>$D:$D/$G:$G*100</f>
        <v>400</v>
      </c>
      <c r="I84" s="58">
        <v>0.7</v>
      </c>
      <c r="L84" s="33"/>
    </row>
    <row r="85" spans="1:12" ht="109.5" customHeight="1" x14ac:dyDescent="0.2">
      <c r="A85" s="3" t="s">
        <v>126</v>
      </c>
      <c r="B85" s="58">
        <v>0</v>
      </c>
      <c r="C85" s="58">
        <v>0</v>
      </c>
      <c r="D85" s="58">
        <v>0</v>
      </c>
      <c r="E85" s="28">
        <v>0</v>
      </c>
      <c r="F85" s="28">
        <v>0</v>
      </c>
      <c r="G85" s="58">
        <v>205.7</v>
      </c>
      <c r="H85" s="28">
        <f>$D:$D/$G:$G*100</f>
        <v>0</v>
      </c>
      <c r="I85" s="58">
        <v>0</v>
      </c>
      <c r="L85" s="33"/>
    </row>
    <row r="86" spans="1:12" ht="72.75" customHeight="1" x14ac:dyDescent="0.2">
      <c r="A86" s="3" t="s">
        <v>125</v>
      </c>
      <c r="B86" s="58">
        <v>0</v>
      </c>
      <c r="C86" s="58">
        <v>0</v>
      </c>
      <c r="D86" s="58">
        <v>0</v>
      </c>
      <c r="E86" s="28">
        <v>0</v>
      </c>
      <c r="F86" s="28">
        <v>0</v>
      </c>
      <c r="G86" s="58">
        <v>0</v>
      </c>
      <c r="H86" s="28">
        <v>0</v>
      </c>
      <c r="I86" s="58">
        <v>0</v>
      </c>
      <c r="L86" s="33"/>
    </row>
    <row r="87" spans="1:12" ht="14.25" x14ac:dyDescent="0.2">
      <c r="A87" s="5" t="s">
        <v>25</v>
      </c>
      <c r="B87" s="57">
        <v>-19.8</v>
      </c>
      <c r="C87" s="57">
        <v>-19.8</v>
      </c>
      <c r="D87" s="57">
        <v>19.399999999999999</v>
      </c>
      <c r="E87" s="25">
        <f t="shared" ref="E87:E95" si="20">$D:$D/$B:$B*100</f>
        <v>-97.979797979797965</v>
      </c>
      <c r="F87" s="25">
        <f t="shared" ref="F87:F94" si="21">$D:$D/$C:$C*100</f>
        <v>-97.979797979797965</v>
      </c>
      <c r="G87" s="57">
        <v>20.9</v>
      </c>
      <c r="H87" s="25">
        <v>0</v>
      </c>
      <c r="I87" s="57">
        <v>39.4</v>
      </c>
    </row>
    <row r="88" spans="1:12" ht="14.25" x14ac:dyDescent="0.2">
      <c r="A88" s="7" t="s">
        <v>26</v>
      </c>
      <c r="B88" s="59">
        <f>B87+B61+B57+B53+B44+B41+B36+B31+B23+B7+B54+B55+B56+B18</f>
        <v>844501.60000000009</v>
      </c>
      <c r="C88" s="59">
        <f>C87+C61+C57+C53+C44+C41+C36+C31+C23+C7+C54+C55+C56+C18</f>
        <v>844501.60000000009</v>
      </c>
      <c r="D88" s="59">
        <f>D87+D61+D57+D53+D44+D41+D36+D31+D23+D7+D54+D55+D56+D18</f>
        <v>842122.59999999986</v>
      </c>
      <c r="E88" s="25">
        <f t="shared" si="20"/>
        <v>99.718295382744074</v>
      </c>
      <c r="F88" s="25">
        <f t="shared" si="21"/>
        <v>99.718295382744074</v>
      </c>
      <c r="G88" s="59">
        <f>G87+G61+G57+G53+G44+G41+G36+G31+G23+G7+G54+G55+G56+G18</f>
        <v>851342.40000000014</v>
      </c>
      <c r="H88" s="25">
        <f t="shared" ref="H88:H94" si="22">$D:$D/$G:$G*100</f>
        <v>98.917027978402075</v>
      </c>
      <c r="I88" s="59">
        <f>I87+I61+I57+I53+I44+I41+I36+I31+I23+I7+I54+I55+I56+I18</f>
        <v>102841.60000000002</v>
      </c>
    </row>
    <row r="89" spans="1:12" ht="14.25" x14ac:dyDescent="0.2">
      <c r="A89" s="7" t="s">
        <v>27</v>
      </c>
      <c r="B89" s="59">
        <f>B90+B95+B96+B97+B98</f>
        <v>4484315.4000000004</v>
      </c>
      <c r="C89" s="59">
        <f>C90+C95+C96+C97+C98</f>
        <v>4484315.4000000004</v>
      </c>
      <c r="D89" s="59">
        <f>D90+D95+D96+D97+D98</f>
        <v>4269894.1999999993</v>
      </c>
      <c r="E89" s="25">
        <f t="shared" si="20"/>
        <v>95.218418401167753</v>
      </c>
      <c r="F89" s="25">
        <f t="shared" si="21"/>
        <v>95.218418401167753</v>
      </c>
      <c r="G89" s="59">
        <f>G90+G95+G96+G97+G98</f>
        <v>4548093.7</v>
      </c>
      <c r="H89" s="25">
        <f t="shared" si="22"/>
        <v>93.883162521475739</v>
      </c>
      <c r="I89" s="59">
        <f>I90+I95+I96+I97+I98</f>
        <v>1310402.1000000001</v>
      </c>
    </row>
    <row r="90" spans="1:12" ht="25.5" x14ac:dyDescent="0.2">
      <c r="A90" s="7" t="s">
        <v>28</v>
      </c>
      <c r="B90" s="59">
        <f>SUM(B91:B94)</f>
        <v>4499686.8000000007</v>
      </c>
      <c r="C90" s="59">
        <f>SUM(C91:C94)</f>
        <v>4499686.8000000007</v>
      </c>
      <c r="D90" s="59">
        <f>SUM(D91:D94)</f>
        <v>4286141.6000000006</v>
      </c>
      <c r="E90" s="25">
        <f t="shared" si="20"/>
        <v>95.254220804879125</v>
      </c>
      <c r="F90" s="25">
        <f t="shared" si="21"/>
        <v>95.254220804879125</v>
      </c>
      <c r="G90" s="59">
        <f>$91:$91+$92:$92+$93:$93+G94</f>
        <v>4556532</v>
      </c>
      <c r="H90" s="25">
        <f t="shared" si="22"/>
        <v>94.065872905095375</v>
      </c>
      <c r="I90" s="59">
        <f>SUM(I91:I94)</f>
        <v>1309810.1000000001</v>
      </c>
    </row>
    <row r="91" spans="1:12" x14ac:dyDescent="0.2">
      <c r="A91" s="3" t="s">
        <v>29</v>
      </c>
      <c r="B91" s="58">
        <v>569803.69999999995</v>
      </c>
      <c r="C91" s="58">
        <v>569803.69999999995</v>
      </c>
      <c r="D91" s="58">
        <v>569803.69999999995</v>
      </c>
      <c r="E91" s="28">
        <f t="shared" si="20"/>
        <v>100</v>
      </c>
      <c r="F91" s="28">
        <f t="shared" si="21"/>
        <v>100</v>
      </c>
      <c r="G91" s="58">
        <v>523427.6</v>
      </c>
      <c r="H91" s="28">
        <f t="shared" si="22"/>
        <v>108.86007921630423</v>
      </c>
      <c r="I91" s="58">
        <v>120234</v>
      </c>
    </row>
    <row r="92" spans="1:12" x14ac:dyDescent="0.2">
      <c r="A92" s="3" t="s">
        <v>30</v>
      </c>
      <c r="B92" s="58">
        <v>2323168.7000000002</v>
      </c>
      <c r="C92" s="58">
        <v>2323168.7000000002</v>
      </c>
      <c r="D92" s="58">
        <v>2155728.6</v>
      </c>
      <c r="E92" s="28">
        <f t="shared" si="20"/>
        <v>92.792598316256587</v>
      </c>
      <c r="F92" s="28">
        <f t="shared" si="21"/>
        <v>92.792598316256587</v>
      </c>
      <c r="G92" s="58">
        <v>2884558.5</v>
      </c>
      <c r="H92" s="28">
        <f t="shared" si="22"/>
        <v>74.73339854261927</v>
      </c>
      <c r="I92" s="58">
        <v>798365.1</v>
      </c>
    </row>
    <row r="93" spans="1:12" x14ac:dyDescent="0.2">
      <c r="A93" s="3" t="s">
        <v>31</v>
      </c>
      <c r="B93" s="58">
        <v>1542360.4</v>
      </c>
      <c r="C93" s="58">
        <v>1542360.4</v>
      </c>
      <c r="D93" s="58">
        <v>1503009.1</v>
      </c>
      <c r="E93" s="28">
        <f t="shared" si="20"/>
        <v>97.448631331561685</v>
      </c>
      <c r="F93" s="28">
        <f t="shared" si="21"/>
        <v>97.448631331561685</v>
      </c>
      <c r="G93" s="58">
        <v>1006151.3</v>
      </c>
      <c r="H93" s="28">
        <f t="shared" si="22"/>
        <v>149.38201640250327</v>
      </c>
      <c r="I93" s="58">
        <v>379328.5</v>
      </c>
    </row>
    <row r="94" spans="1:12" x14ac:dyDescent="0.2">
      <c r="A94" s="3" t="s">
        <v>138</v>
      </c>
      <c r="B94" s="58">
        <v>64354</v>
      </c>
      <c r="C94" s="58">
        <v>64354</v>
      </c>
      <c r="D94" s="58">
        <v>57600.2</v>
      </c>
      <c r="E94" s="28">
        <f t="shared" si="20"/>
        <v>89.505236659725881</v>
      </c>
      <c r="F94" s="28">
        <f t="shared" si="21"/>
        <v>89.505236659725881</v>
      </c>
      <c r="G94" s="58">
        <v>142394.6</v>
      </c>
      <c r="H94" s="28">
        <f t="shared" si="22"/>
        <v>40.45111261241648</v>
      </c>
      <c r="I94" s="58">
        <v>11882.5</v>
      </c>
    </row>
    <row r="95" spans="1:12" ht="30" customHeight="1" x14ac:dyDescent="0.2">
      <c r="A95" s="7" t="s">
        <v>108</v>
      </c>
      <c r="B95" s="57">
        <v>1312.7</v>
      </c>
      <c r="C95" s="57">
        <v>1312.7</v>
      </c>
      <c r="D95" s="57">
        <v>1905.1</v>
      </c>
      <c r="E95" s="25">
        <f t="shared" si="20"/>
        <v>145.12836139254969</v>
      </c>
      <c r="F95" s="25">
        <v>0</v>
      </c>
      <c r="G95" s="57">
        <v>639.20000000000005</v>
      </c>
      <c r="H95" s="25">
        <f>$D:$D/$G:$G*100</f>
        <v>298.04443053817266</v>
      </c>
      <c r="I95" s="57">
        <v>600</v>
      </c>
    </row>
    <row r="96" spans="1:12" ht="30" customHeight="1" x14ac:dyDescent="0.2">
      <c r="A96" s="7" t="s">
        <v>110</v>
      </c>
      <c r="B96" s="57">
        <v>0</v>
      </c>
      <c r="C96" s="57">
        <v>0</v>
      </c>
      <c r="D96" s="57">
        <v>1.1000000000000001</v>
      </c>
      <c r="E96" s="25">
        <v>0</v>
      </c>
      <c r="F96" s="25">
        <v>0</v>
      </c>
      <c r="G96" s="57">
        <v>15</v>
      </c>
      <c r="H96" s="25">
        <f>$D:$D/$G:$G*100</f>
        <v>7.333333333333333</v>
      </c>
      <c r="I96" s="57">
        <v>1.1000000000000001</v>
      </c>
    </row>
    <row r="97" spans="1:9" ht="66.75" customHeight="1" x14ac:dyDescent="0.2">
      <c r="A97" s="7" t="s">
        <v>106</v>
      </c>
      <c r="B97" s="57">
        <v>801.8</v>
      </c>
      <c r="C97" s="57">
        <v>801.8</v>
      </c>
      <c r="D97" s="57">
        <v>801.8</v>
      </c>
      <c r="E97" s="25">
        <v>0</v>
      </c>
      <c r="F97" s="25">
        <v>0</v>
      </c>
      <c r="G97" s="57">
        <v>205.6</v>
      </c>
      <c r="H97" s="25">
        <f>$D:$D/$G:$G*100</f>
        <v>389.98054474708169</v>
      </c>
      <c r="I97" s="57">
        <v>0</v>
      </c>
    </row>
    <row r="98" spans="1:9" ht="24.75" customHeight="1" x14ac:dyDescent="0.2">
      <c r="A98" s="7" t="s">
        <v>33</v>
      </c>
      <c r="B98" s="57">
        <v>-17485.900000000001</v>
      </c>
      <c r="C98" s="57">
        <v>-17485.900000000001</v>
      </c>
      <c r="D98" s="57">
        <v>-18955.400000000001</v>
      </c>
      <c r="E98" s="25">
        <f>$D:$D/$B:$B*100</f>
        <v>108.4039140107172</v>
      </c>
      <c r="F98" s="25">
        <f>$D:$D/$C:$C*100</f>
        <v>108.4039140107172</v>
      </c>
      <c r="G98" s="57">
        <v>-9298.1</v>
      </c>
      <c r="H98" s="25">
        <f>$D:$D/$G:$G*100</f>
        <v>203.86315483808519</v>
      </c>
      <c r="I98" s="57">
        <v>-9.1</v>
      </c>
    </row>
    <row r="99" spans="1:9" ht="18.75" customHeight="1" x14ac:dyDescent="0.2">
      <c r="A99" s="5" t="s">
        <v>32</v>
      </c>
      <c r="B99" s="59">
        <f>B89+B88</f>
        <v>5328817</v>
      </c>
      <c r="C99" s="59">
        <f t="shared" ref="C99:D99" si="23">C89+C88</f>
        <v>5328817</v>
      </c>
      <c r="D99" s="59">
        <f t="shared" si="23"/>
        <v>5112016.7999999989</v>
      </c>
      <c r="E99" s="25">
        <f>$D:$D/$B:$B*100</f>
        <v>95.931551036562126</v>
      </c>
      <c r="F99" s="25">
        <f>$D:$D/$C:$C*100</f>
        <v>95.931551036562126</v>
      </c>
      <c r="G99" s="59">
        <f>G89+G88</f>
        <v>5399436.1000000006</v>
      </c>
      <c r="H99" s="25">
        <f>$D:$D/$G:$G*100</f>
        <v>94.676864497016609</v>
      </c>
      <c r="I99" s="59">
        <f t="shared" ref="I99" si="24">I89+I88</f>
        <v>1413243.7000000002</v>
      </c>
    </row>
    <row r="100" spans="1:9" ht="24" customHeight="1" x14ac:dyDescent="0.2">
      <c r="A100" s="67" t="s">
        <v>34</v>
      </c>
      <c r="B100" s="68"/>
      <c r="C100" s="68"/>
      <c r="D100" s="68"/>
      <c r="E100" s="68"/>
      <c r="F100" s="68"/>
      <c r="G100" s="68"/>
      <c r="H100" s="68"/>
      <c r="I100" s="69"/>
    </row>
    <row r="101" spans="1:9" ht="14.25" x14ac:dyDescent="0.2">
      <c r="A101" s="9" t="s">
        <v>35</v>
      </c>
      <c r="B101" s="59">
        <f>B102+B103+B104+B105+B106+B107+B108+B109</f>
        <v>311102.90000000002</v>
      </c>
      <c r="C101" s="59">
        <f>C102+C103+C104+C105+C106+C107+C108+C109</f>
        <v>311102.90000000002</v>
      </c>
      <c r="D101" s="59">
        <f>D102+D103+D104+D105+D106+D107+D108+D109</f>
        <v>295363</v>
      </c>
      <c r="E101" s="25">
        <f t="shared" ref="E101:E106" si="25">$D:$D/$B:$B*100</f>
        <v>94.940612896890372</v>
      </c>
      <c r="F101" s="25">
        <f>$D:$D/$C:$C*100</f>
        <v>94.940612896890372</v>
      </c>
      <c r="G101" s="59">
        <f>G102+G103+G104+G105+G106+G107+G108+G109</f>
        <v>267739.5</v>
      </c>
      <c r="H101" s="28">
        <f t="shared" ref="H101:H106" si="26">$D:$D/$G:$G*100</f>
        <v>110.31730469355475</v>
      </c>
      <c r="I101" s="59">
        <f>I102+I103+I104+I105+I106+I107+I108+I109</f>
        <v>47742.5</v>
      </c>
    </row>
    <row r="102" spans="1:9" x14ac:dyDescent="0.2">
      <c r="A102" s="10" t="s">
        <v>36</v>
      </c>
      <c r="B102" s="60">
        <v>3191.9</v>
      </c>
      <c r="C102" s="60">
        <v>3191.9</v>
      </c>
      <c r="D102" s="60">
        <v>3086.3</v>
      </c>
      <c r="E102" s="28">
        <f t="shared" si="25"/>
        <v>96.691625677496162</v>
      </c>
      <c r="F102" s="28">
        <f>$D:$D/$C:$C*100</f>
        <v>96.691625677496162</v>
      </c>
      <c r="G102" s="60">
        <v>2637.7</v>
      </c>
      <c r="H102" s="28">
        <f t="shared" si="26"/>
        <v>117.00724115706866</v>
      </c>
      <c r="I102" s="60">
        <v>363.7</v>
      </c>
    </row>
    <row r="103" spans="1:9" ht="14.25" customHeight="1" x14ac:dyDescent="0.2">
      <c r="A103" s="10" t="s">
        <v>37</v>
      </c>
      <c r="B103" s="60">
        <v>9016.4</v>
      </c>
      <c r="C103" s="60">
        <v>9016.4</v>
      </c>
      <c r="D103" s="60">
        <v>8913.5</v>
      </c>
      <c r="E103" s="28">
        <f t="shared" si="25"/>
        <v>98.858746284548161</v>
      </c>
      <c r="F103" s="28">
        <f>$D:$D/$C:$C*100</f>
        <v>98.858746284548161</v>
      </c>
      <c r="G103" s="60">
        <v>8751.6</v>
      </c>
      <c r="H103" s="28">
        <f t="shared" si="26"/>
        <v>101.84994743818272</v>
      </c>
      <c r="I103" s="60">
        <v>1803.1</v>
      </c>
    </row>
    <row r="104" spans="1:9" ht="25.5" x14ac:dyDescent="0.2">
      <c r="A104" s="10" t="s">
        <v>38</v>
      </c>
      <c r="B104" s="60">
        <v>69618.7</v>
      </c>
      <c r="C104" s="60">
        <v>69618.7</v>
      </c>
      <c r="D104" s="60">
        <v>68212.399999999994</v>
      </c>
      <c r="E104" s="28">
        <f t="shared" si="25"/>
        <v>97.979996753745752</v>
      </c>
      <c r="F104" s="28">
        <f>$D:$D/$C:$C*100</f>
        <v>97.979996753745752</v>
      </c>
      <c r="G104" s="60">
        <v>63694.6</v>
      </c>
      <c r="H104" s="28">
        <f t="shared" si="26"/>
        <v>107.09290897501513</v>
      </c>
      <c r="I104" s="60">
        <v>10693</v>
      </c>
    </row>
    <row r="105" spans="1:9" x14ac:dyDescent="0.2">
      <c r="A105" s="10" t="s">
        <v>81</v>
      </c>
      <c r="B105" s="58">
        <v>9.8000000000000007</v>
      </c>
      <c r="C105" s="58">
        <v>9.8000000000000007</v>
      </c>
      <c r="D105" s="58">
        <v>9.8000000000000007</v>
      </c>
      <c r="E105" s="28">
        <f t="shared" si="25"/>
        <v>100</v>
      </c>
      <c r="F105" s="28">
        <v>0</v>
      </c>
      <c r="G105" s="58">
        <v>261.60000000000002</v>
      </c>
      <c r="H105" s="28">
        <f t="shared" si="26"/>
        <v>3.7461773700305812</v>
      </c>
      <c r="I105" s="58">
        <v>0</v>
      </c>
    </row>
    <row r="106" spans="1:9" ht="25.5" x14ac:dyDescent="0.2">
      <c r="A106" s="3" t="s">
        <v>39</v>
      </c>
      <c r="B106" s="60">
        <v>18920.900000000001</v>
      </c>
      <c r="C106" s="60">
        <v>18920.900000000001</v>
      </c>
      <c r="D106" s="60">
        <v>18760.5</v>
      </c>
      <c r="E106" s="28">
        <f t="shared" si="25"/>
        <v>99.152260199039148</v>
      </c>
      <c r="F106" s="28">
        <f>$D:$D/$C:$C*100</f>
        <v>99.152260199039148</v>
      </c>
      <c r="G106" s="60">
        <v>17865</v>
      </c>
      <c r="H106" s="28">
        <f t="shared" si="26"/>
        <v>105.01259445843829</v>
      </c>
      <c r="I106" s="60">
        <v>2841.5</v>
      </c>
    </row>
    <row r="107" spans="1:9" x14ac:dyDescent="0.2">
      <c r="A107" s="3" t="s">
        <v>141</v>
      </c>
      <c r="B107" s="60">
        <v>0</v>
      </c>
      <c r="C107" s="60">
        <v>0</v>
      </c>
      <c r="D107" s="60">
        <v>0</v>
      </c>
      <c r="E107" s="28">
        <v>0</v>
      </c>
      <c r="F107" s="28">
        <v>0</v>
      </c>
      <c r="G107" s="60">
        <v>0</v>
      </c>
      <c r="H107" s="28">
        <v>0</v>
      </c>
      <c r="I107" s="60">
        <v>0</v>
      </c>
    </row>
    <row r="108" spans="1:9" x14ac:dyDescent="0.2">
      <c r="A108" s="10" t="s">
        <v>40</v>
      </c>
      <c r="B108" s="60">
        <v>3985.3</v>
      </c>
      <c r="C108" s="60">
        <v>3985.3</v>
      </c>
      <c r="D108" s="60">
        <v>0</v>
      </c>
      <c r="E108" s="28">
        <f>$D:$D/$B:$B*100</f>
        <v>0</v>
      </c>
      <c r="F108" s="28">
        <v>0</v>
      </c>
      <c r="G108" s="60">
        <v>0</v>
      </c>
      <c r="H108" s="28">
        <v>0</v>
      </c>
      <c r="I108" s="60">
        <v>0</v>
      </c>
    </row>
    <row r="109" spans="1:9" x14ac:dyDescent="0.2">
      <c r="A109" s="3" t="s">
        <v>41</v>
      </c>
      <c r="B109" s="60">
        <v>206359.9</v>
      </c>
      <c r="C109" s="60">
        <v>206359.9</v>
      </c>
      <c r="D109" s="60">
        <v>196380.5</v>
      </c>
      <c r="E109" s="28">
        <f>$D:$D/$B:$B*100</f>
        <v>95.16407984303153</v>
      </c>
      <c r="F109" s="28">
        <f>$D:$D/$C:$C*100</f>
        <v>95.16407984303153</v>
      </c>
      <c r="G109" s="60">
        <v>174529</v>
      </c>
      <c r="H109" s="28">
        <f>$D:$D/$G:$G*100</f>
        <v>112.52026883784356</v>
      </c>
      <c r="I109" s="60">
        <v>32041.200000000001</v>
      </c>
    </row>
    <row r="110" spans="1:9" ht="14.25" x14ac:dyDescent="0.2">
      <c r="A110" s="9" t="s">
        <v>42</v>
      </c>
      <c r="B110" s="57">
        <v>607.70000000000005</v>
      </c>
      <c r="C110" s="57">
        <v>607.70000000000005</v>
      </c>
      <c r="D110" s="57">
        <v>457.7</v>
      </c>
      <c r="E110" s="25">
        <f>$D:$D/$B:$B*100</f>
        <v>75.316768142175405</v>
      </c>
      <c r="F110" s="25">
        <f>$D:$D/$C:$C*100</f>
        <v>75.316768142175405</v>
      </c>
      <c r="G110" s="57">
        <v>480.9</v>
      </c>
      <c r="H110" s="28">
        <f>$D:$D/$G:$G*100</f>
        <v>95.175712206279897</v>
      </c>
      <c r="I110" s="57">
        <v>109.9</v>
      </c>
    </row>
    <row r="111" spans="1:9" ht="25.5" x14ac:dyDescent="0.2">
      <c r="A111" s="11" t="s">
        <v>43</v>
      </c>
      <c r="B111" s="57">
        <v>17217.599999999999</v>
      </c>
      <c r="C111" s="57">
        <v>17217.599999999999</v>
      </c>
      <c r="D111" s="57">
        <v>17120.099999999999</v>
      </c>
      <c r="E111" s="25">
        <f>$D:$D/$B:$B*100</f>
        <v>99.433718985224417</v>
      </c>
      <c r="F111" s="25">
        <f>$D:$D/$C:$C*100</f>
        <v>99.433718985224417</v>
      </c>
      <c r="G111" s="57">
        <v>15225.9</v>
      </c>
      <c r="H111" s="28">
        <f>$D:$D/$G:$G*100</f>
        <v>112.44064390282347</v>
      </c>
      <c r="I111" s="57">
        <v>2989.8</v>
      </c>
    </row>
    <row r="112" spans="1:9" ht="14.25" x14ac:dyDescent="0.2">
      <c r="A112" s="9" t="s">
        <v>44</v>
      </c>
      <c r="B112" s="59">
        <f>B113+B114+B115+B116+B117</f>
        <v>205577.9</v>
      </c>
      <c r="C112" s="59">
        <f t="shared" ref="C112" si="27">C113+C114+C115+C116+C117</f>
        <v>205577.9</v>
      </c>
      <c r="D112" s="59">
        <f>D113+D114+D115+D116+D117</f>
        <v>178820</v>
      </c>
      <c r="E112" s="25">
        <f>$D:$D/$B:$B*100</f>
        <v>86.984058111304762</v>
      </c>
      <c r="F112" s="25">
        <f>$D:$D/$C:$C*100</f>
        <v>86.984058111304762</v>
      </c>
      <c r="G112" s="59">
        <f>G113+G114+G115+G116+G117</f>
        <v>169097.7</v>
      </c>
      <c r="H112" s="28">
        <f>$D:$D/$G:$G*100</f>
        <v>105.74951640383044</v>
      </c>
      <c r="I112" s="59">
        <f>I113+I114+I115+I116+I117</f>
        <v>66376.800000000003</v>
      </c>
    </row>
    <row r="113" spans="1:9" x14ac:dyDescent="0.2">
      <c r="A113" s="10" t="s">
        <v>146</v>
      </c>
      <c r="B113" s="60">
        <v>0</v>
      </c>
      <c r="C113" s="60">
        <v>0</v>
      </c>
      <c r="D113" s="60">
        <v>0</v>
      </c>
      <c r="E113" s="28">
        <v>0</v>
      </c>
      <c r="F113" s="28">
        <v>0</v>
      </c>
      <c r="G113" s="60">
        <v>90</v>
      </c>
      <c r="H113" s="28">
        <v>0</v>
      </c>
      <c r="I113" s="60">
        <v>0</v>
      </c>
    </row>
    <row r="114" spans="1:9" x14ac:dyDescent="0.2">
      <c r="A114" s="10" t="s">
        <v>147</v>
      </c>
      <c r="B114" s="60">
        <v>768.7</v>
      </c>
      <c r="C114" s="60">
        <v>768.7</v>
      </c>
      <c r="D114" s="60">
        <v>34.1</v>
      </c>
      <c r="E114" s="28">
        <v>0</v>
      </c>
      <c r="F114" s="28">
        <v>0</v>
      </c>
      <c r="G114" s="60">
        <v>855</v>
      </c>
      <c r="H114" s="28">
        <f t="shared" ref="H114:H122" si="28">$D:$D/$G:$G*100</f>
        <v>3.9883040935672511</v>
      </c>
      <c r="I114" s="60">
        <v>0</v>
      </c>
    </row>
    <row r="115" spans="1:9" x14ac:dyDescent="0.2">
      <c r="A115" s="10" t="s">
        <v>45</v>
      </c>
      <c r="B115" s="60">
        <v>19661.2</v>
      </c>
      <c r="C115" s="60">
        <v>19661.2</v>
      </c>
      <c r="D115" s="60">
        <v>19214.400000000001</v>
      </c>
      <c r="E115" s="28">
        <f t="shared" ref="E115:E138" si="29">$D:$D/$B:$B*100</f>
        <v>97.727503916342854</v>
      </c>
      <c r="F115" s="28">
        <f t="shared" ref="F115:F138" si="30">$D:$D/$C:$C*100</f>
        <v>97.727503916342854</v>
      </c>
      <c r="G115" s="60">
        <v>18971.5</v>
      </c>
      <c r="H115" s="28">
        <f t="shared" si="28"/>
        <v>101.28034156497905</v>
      </c>
      <c r="I115" s="60">
        <v>3113.3</v>
      </c>
    </row>
    <row r="116" spans="1:9" x14ac:dyDescent="0.2">
      <c r="A116" s="12" t="s">
        <v>88</v>
      </c>
      <c r="B116" s="58">
        <v>178018</v>
      </c>
      <c r="C116" s="58">
        <v>178018</v>
      </c>
      <c r="D116" s="58">
        <v>152887.79999999999</v>
      </c>
      <c r="E116" s="28">
        <f t="shared" si="29"/>
        <v>85.88333764001392</v>
      </c>
      <c r="F116" s="28">
        <f t="shared" si="30"/>
        <v>85.88333764001392</v>
      </c>
      <c r="G116" s="58">
        <v>143001.5</v>
      </c>
      <c r="H116" s="28">
        <f t="shared" si="28"/>
        <v>106.91342398506309</v>
      </c>
      <c r="I116" s="58">
        <v>58520.2</v>
      </c>
    </row>
    <row r="117" spans="1:9" x14ac:dyDescent="0.2">
      <c r="A117" s="10" t="s">
        <v>46</v>
      </c>
      <c r="B117" s="60">
        <v>7130</v>
      </c>
      <c r="C117" s="60">
        <v>7130</v>
      </c>
      <c r="D117" s="60">
        <v>6683.7</v>
      </c>
      <c r="E117" s="28">
        <f t="shared" si="29"/>
        <v>93.740532959326785</v>
      </c>
      <c r="F117" s="28">
        <f t="shared" si="30"/>
        <v>93.740532959326785</v>
      </c>
      <c r="G117" s="60">
        <v>6179.7</v>
      </c>
      <c r="H117" s="28">
        <f t="shared" si="28"/>
        <v>108.15573571532599</v>
      </c>
      <c r="I117" s="60">
        <v>4743.3</v>
      </c>
    </row>
    <row r="118" spans="1:9" ht="14.25" x14ac:dyDescent="0.2">
      <c r="A118" s="9" t="s">
        <v>47</v>
      </c>
      <c r="B118" s="59">
        <f>B119+B120+B121+B122</f>
        <v>3303295.0000000005</v>
      </c>
      <c r="C118" s="59">
        <f>C119+C120+C121+C122</f>
        <v>3303295.0000000005</v>
      </c>
      <c r="D118" s="59">
        <f>D119+D120+D121+D122</f>
        <v>2293384.8000000003</v>
      </c>
      <c r="E118" s="25">
        <f t="shared" si="29"/>
        <v>69.427187096520299</v>
      </c>
      <c r="F118" s="25">
        <f t="shared" si="30"/>
        <v>69.427187096520299</v>
      </c>
      <c r="G118" s="59">
        <f>G119+G120+G121+G122</f>
        <v>2670438.4000000004</v>
      </c>
      <c r="H118" s="28">
        <f t="shared" si="28"/>
        <v>85.880460676419261</v>
      </c>
      <c r="I118" s="59">
        <f>I119+I120+I121+I122</f>
        <v>365574.10000000003</v>
      </c>
    </row>
    <row r="119" spans="1:9" x14ac:dyDescent="0.2">
      <c r="A119" s="10" t="s">
        <v>48</v>
      </c>
      <c r="B119" s="60">
        <v>2955104</v>
      </c>
      <c r="C119" s="60">
        <v>2955104</v>
      </c>
      <c r="D119" s="60">
        <v>1982794.2</v>
      </c>
      <c r="E119" s="28">
        <f t="shared" si="29"/>
        <v>67.09727305705654</v>
      </c>
      <c r="F119" s="28">
        <f t="shared" si="30"/>
        <v>67.09727305705654</v>
      </c>
      <c r="G119" s="60">
        <v>2151355.7000000002</v>
      </c>
      <c r="H119" s="28">
        <f t="shared" si="28"/>
        <v>92.16487073708916</v>
      </c>
      <c r="I119" s="60">
        <v>289234.40000000002</v>
      </c>
    </row>
    <row r="120" spans="1:9" x14ac:dyDescent="0.2">
      <c r="A120" s="10" t="s">
        <v>49</v>
      </c>
      <c r="B120" s="60">
        <v>215979.1</v>
      </c>
      <c r="C120" s="60">
        <v>215979.1</v>
      </c>
      <c r="D120" s="60">
        <v>191682.4</v>
      </c>
      <c r="E120" s="28">
        <f t="shared" si="29"/>
        <v>88.750439278615374</v>
      </c>
      <c r="F120" s="28">
        <f t="shared" si="30"/>
        <v>88.750439278615374</v>
      </c>
      <c r="G120" s="60">
        <v>431040.8</v>
      </c>
      <c r="H120" s="28">
        <f t="shared" si="28"/>
        <v>44.469665052588994</v>
      </c>
      <c r="I120" s="60">
        <v>25526.5</v>
      </c>
    </row>
    <row r="121" spans="1:9" x14ac:dyDescent="0.2">
      <c r="A121" s="10" t="s">
        <v>50</v>
      </c>
      <c r="B121" s="60">
        <v>129796.2</v>
      </c>
      <c r="C121" s="60">
        <v>129796.2</v>
      </c>
      <c r="D121" s="60">
        <v>116492.5</v>
      </c>
      <c r="E121" s="28">
        <f t="shared" si="29"/>
        <v>89.750316265037029</v>
      </c>
      <c r="F121" s="28">
        <f t="shared" si="30"/>
        <v>89.750316265037029</v>
      </c>
      <c r="G121" s="60">
        <v>85626.2</v>
      </c>
      <c r="H121" s="28">
        <f t="shared" si="28"/>
        <v>136.04772838220077</v>
      </c>
      <c r="I121" s="60">
        <v>49755.7</v>
      </c>
    </row>
    <row r="122" spans="1:9" x14ac:dyDescent="0.2">
      <c r="A122" s="10" t="s">
        <v>51</v>
      </c>
      <c r="B122" s="60">
        <v>2415.6999999999998</v>
      </c>
      <c r="C122" s="60">
        <v>2415.6999999999998</v>
      </c>
      <c r="D122" s="60">
        <v>2415.6999999999998</v>
      </c>
      <c r="E122" s="28">
        <f t="shared" si="29"/>
        <v>100</v>
      </c>
      <c r="F122" s="28">
        <f t="shared" si="30"/>
        <v>100</v>
      </c>
      <c r="G122" s="60">
        <v>2415.6999999999998</v>
      </c>
      <c r="H122" s="28">
        <f t="shared" si="28"/>
        <v>100</v>
      </c>
      <c r="I122" s="60">
        <v>1057.5</v>
      </c>
    </row>
    <row r="123" spans="1:9" ht="18.75" customHeight="1" x14ac:dyDescent="0.2">
      <c r="A123" s="13" t="s">
        <v>112</v>
      </c>
      <c r="B123" s="59">
        <f>SUM(B124:B125)</f>
        <v>26759.699999999997</v>
      </c>
      <c r="C123" s="59">
        <f>SUM(C124:C125)</f>
        <v>26759.699999999997</v>
      </c>
      <c r="D123" s="59">
        <f>SUM(D124:D125)</f>
        <v>13804.5</v>
      </c>
      <c r="E123" s="25">
        <f t="shared" si="29"/>
        <v>51.586901198443933</v>
      </c>
      <c r="F123" s="25">
        <f t="shared" si="30"/>
        <v>51.586901198443933</v>
      </c>
      <c r="G123" s="59">
        <f>SUM(G124:G125)</f>
        <v>14979.900000000001</v>
      </c>
      <c r="H123" s="28">
        <f t="shared" ref="H123:H138" si="31">$D:$D/$G:$G*100</f>
        <v>92.153485670798858</v>
      </c>
      <c r="I123" s="59">
        <f>SUM(I124:I125)</f>
        <v>3734.2</v>
      </c>
    </row>
    <row r="124" spans="1:9" ht="30.75" customHeight="1" x14ac:dyDescent="0.2">
      <c r="A124" s="10" t="s">
        <v>113</v>
      </c>
      <c r="B124" s="60">
        <v>1979.1</v>
      </c>
      <c r="C124" s="60">
        <v>1979.1</v>
      </c>
      <c r="D124" s="60">
        <v>1795.8</v>
      </c>
      <c r="E124" s="28">
        <f t="shared" si="29"/>
        <v>90.738214339851453</v>
      </c>
      <c r="F124" s="28">
        <f t="shared" si="30"/>
        <v>90.738214339851453</v>
      </c>
      <c r="G124" s="60">
        <v>3419.2</v>
      </c>
      <c r="H124" s="28">
        <f t="shared" si="31"/>
        <v>52.521057557323346</v>
      </c>
      <c r="I124" s="60">
        <v>321.5</v>
      </c>
    </row>
    <row r="125" spans="1:9" ht="20.25" customHeight="1" x14ac:dyDescent="0.2">
      <c r="A125" s="10" t="s">
        <v>111</v>
      </c>
      <c r="B125" s="60">
        <v>24780.6</v>
      </c>
      <c r="C125" s="60">
        <v>24780.6</v>
      </c>
      <c r="D125" s="60">
        <v>12008.7</v>
      </c>
      <c r="E125" s="28">
        <f t="shared" si="29"/>
        <v>48.460085712210365</v>
      </c>
      <c r="F125" s="28">
        <f t="shared" si="30"/>
        <v>48.460085712210365</v>
      </c>
      <c r="G125" s="60">
        <v>11560.7</v>
      </c>
      <c r="H125" s="28">
        <f t="shared" si="31"/>
        <v>103.87519786864117</v>
      </c>
      <c r="I125" s="60">
        <v>3412.7</v>
      </c>
    </row>
    <row r="126" spans="1:9" ht="14.25" x14ac:dyDescent="0.2">
      <c r="A126" s="13" t="s">
        <v>52</v>
      </c>
      <c r="B126" s="59">
        <f>B127+B128+B129+B130+B131</f>
        <v>1687289.2999999998</v>
      </c>
      <c r="C126" s="59">
        <f>C127+C128+C129+C130+C131</f>
        <v>1687289.2999999998</v>
      </c>
      <c r="D126" s="59">
        <f>D127+D128+D129+D130+D131</f>
        <v>1680829.0000000002</v>
      </c>
      <c r="E126" s="25">
        <f t="shared" si="29"/>
        <v>99.617119601244468</v>
      </c>
      <c r="F126" s="25">
        <f t="shared" si="30"/>
        <v>99.617119601244468</v>
      </c>
      <c r="G126" s="59">
        <f>G127+G128+G129+G130+G131</f>
        <v>1495647.7</v>
      </c>
      <c r="H126" s="28">
        <f t="shared" si="31"/>
        <v>112.38134488489504</v>
      </c>
      <c r="I126" s="59">
        <f>I127+I128+I129+I130+I131</f>
        <v>262416.8</v>
      </c>
    </row>
    <row r="127" spans="1:9" x14ac:dyDescent="0.2">
      <c r="A127" s="10" t="s">
        <v>53</v>
      </c>
      <c r="B127" s="60">
        <v>674250.6</v>
      </c>
      <c r="C127" s="60">
        <v>674250.6</v>
      </c>
      <c r="D127" s="60">
        <v>672765.8</v>
      </c>
      <c r="E127" s="28">
        <f t="shared" si="29"/>
        <v>99.779785142200851</v>
      </c>
      <c r="F127" s="28">
        <f t="shared" si="30"/>
        <v>99.779785142200851</v>
      </c>
      <c r="G127" s="60">
        <v>571711.69999999995</v>
      </c>
      <c r="H127" s="28">
        <f t="shared" si="31"/>
        <v>117.67570962777221</v>
      </c>
      <c r="I127" s="60">
        <v>112224.8</v>
      </c>
    </row>
    <row r="128" spans="1:9" x14ac:dyDescent="0.2">
      <c r="A128" s="10" t="s">
        <v>54</v>
      </c>
      <c r="B128" s="60">
        <v>757572.4</v>
      </c>
      <c r="C128" s="60">
        <v>757572.4</v>
      </c>
      <c r="D128" s="60">
        <v>756126.9</v>
      </c>
      <c r="E128" s="28">
        <f t="shared" si="29"/>
        <v>99.809193154344058</v>
      </c>
      <c r="F128" s="28">
        <f t="shared" si="30"/>
        <v>99.809193154344058</v>
      </c>
      <c r="G128" s="60">
        <v>685936.9</v>
      </c>
      <c r="H128" s="28">
        <f t="shared" si="31"/>
        <v>110.23271965686641</v>
      </c>
      <c r="I128" s="60">
        <v>112812.3</v>
      </c>
    </row>
    <row r="129" spans="1:9" x14ac:dyDescent="0.2">
      <c r="A129" s="10" t="s">
        <v>107</v>
      </c>
      <c r="B129" s="60">
        <v>139826</v>
      </c>
      <c r="C129" s="60">
        <v>139826</v>
      </c>
      <c r="D129" s="60">
        <v>138816.5</v>
      </c>
      <c r="E129" s="28">
        <f t="shared" si="29"/>
        <v>99.278031267432382</v>
      </c>
      <c r="F129" s="28">
        <f t="shared" si="30"/>
        <v>99.278031267432382</v>
      </c>
      <c r="G129" s="60">
        <v>130882.9</v>
      </c>
      <c r="H129" s="28">
        <f t="shared" si="31"/>
        <v>106.06160163015947</v>
      </c>
      <c r="I129" s="60">
        <v>21526.1</v>
      </c>
    </row>
    <row r="130" spans="1:9" x14ac:dyDescent="0.2">
      <c r="A130" s="10" t="s">
        <v>55</v>
      </c>
      <c r="B130" s="60">
        <v>19634.400000000001</v>
      </c>
      <c r="C130" s="60">
        <v>19634.400000000001</v>
      </c>
      <c r="D130" s="60">
        <v>18145.5</v>
      </c>
      <c r="E130" s="28">
        <f t="shared" si="29"/>
        <v>92.416880576946582</v>
      </c>
      <c r="F130" s="28">
        <f t="shared" si="30"/>
        <v>92.416880576946582</v>
      </c>
      <c r="G130" s="60">
        <v>40011.699999999997</v>
      </c>
      <c r="H130" s="28">
        <f t="shared" si="31"/>
        <v>45.350484983142437</v>
      </c>
      <c r="I130" s="60">
        <v>2867.4</v>
      </c>
    </row>
    <row r="131" spans="1:9" x14ac:dyDescent="0.2">
      <c r="A131" s="10" t="s">
        <v>56</v>
      </c>
      <c r="B131" s="60">
        <v>96005.9</v>
      </c>
      <c r="C131" s="60">
        <v>96005.9</v>
      </c>
      <c r="D131" s="58">
        <v>94974.3</v>
      </c>
      <c r="E131" s="28">
        <f t="shared" si="29"/>
        <v>98.925482704708784</v>
      </c>
      <c r="F131" s="28">
        <f t="shared" si="30"/>
        <v>98.925482704708784</v>
      </c>
      <c r="G131" s="58">
        <v>67104.5</v>
      </c>
      <c r="H131" s="28">
        <f t="shared" si="31"/>
        <v>141.53193899067873</v>
      </c>
      <c r="I131" s="58">
        <v>12986.2</v>
      </c>
    </row>
    <row r="132" spans="1:9" ht="28.5" customHeight="1" x14ac:dyDescent="0.2">
      <c r="A132" s="13" t="s">
        <v>57</v>
      </c>
      <c r="B132" s="59">
        <f>B133+B134</f>
        <v>171494.5</v>
      </c>
      <c r="C132" s="59">
        <f>C133+C134</f>
        <v>171494.5</v>
      </c>
      <c r="D132" s="59">
        <f>D133+D134</f>
        <v>170384.5</v>
      </c>
      <c r="E132" s="25">
        <f t="shared" si="29"/>
        <v>99.352748921977081</v>
      </c>
      <c r="F132" s="25">
        <f t="shared" si="30"/>
        <v>99.352748921977081</v>
      </c>
      <c r="G132" s="59">
        <f>G133+G134</f>
        <v>160377.4</v>
      </c>
      <c r="H132" s="28">
        <f t="shared" si="31"/>
        <v>106.23971956148435</v>
      </c>
      <c r="I132" s="59">
        <f>I133+I134</f>
        <v>33208.699999999997</v>
      </c>
    </row>
    <row r="133" spans="1:9" x14ac:dyDescent="0.2">
      <c r="A133" s="10" t="s">
        <v>58</v>
      </c>
      <c r="B133" s="60">
        <v>160408.1</v>
      </c>
      <c r="C133" s="60">
        <v>160408.1</v>
      </c>
      <c r="D133" s="60">
        <v>160150.39999999999</v>
      </c>
      <c r="E133" s="28">
        <f t="shared" si="29"/>
        <v>99.839347264882505</v>
      </c>
      <c r="F133" s="28">
        <f t="shared" si="30"/>
        <v>99.839347264882505</v>
      </c>
      <c r="G133" s="60">
        <v>150700.4</v>
      </c>
      <c r="H133" s="28">
        <f t="shared" si="31"/>
        <v>106.27071991846073</v>
      </c>
      <c r="I133" s="60">
        <v>29869</v>
      </c>
    </row>
    <row r="134" spans="1:9" ht="25.5" x14ac:dyDescent="0.2">
      <c r="A134" s="10" t="s">
        <v>59</v>
      </c>
      <c r="B134" s="60">
        <v>11086.4</v>
      </c>
      <c r="C134" s="60">
        <v>11086.4</v>
      </c>
      <c r="D134" s="60">
        <v>10234.1</v>
      </c>
      <c r="E134" s="28">
        <f t="shared" si="29"/>
        <v>92.312202337999722</v>
      </c>
      <c r="F134" s="28">
        <f t="shared" si="30"/>
        <v>92.312202337999722</v>
      </c>
      <c r="G134" s="60">
        <v>9677</v>
      </c>
      <c r="H134" s="28">
        <f t="shared" si="31"/>
        <v>105.75694946781027</v>
      </c>
      <c r="I134" s="60">
        <v>3339.7</v>
      </c>
    </row>
    <row r="135" spans="1:9" ht="18.75" customHeight="1" x14ac:dyDescent="0.2">
      <c r="A135" s="13" t="s">
        <v>60</v>
      </c>
      <c r="B135" s="59">
        <f>B136+B137+B138+B139</f>
        <v>96105.2</v>
      </c>
      <c r="C135" s="59">
        <f>C136+C137+C138+C139</f>
        <v>96105.2</v>
      </c>
      <c r="D135" s="59">
        <f>D136+D137+D138+D139</f>
        <v>90942.599999999991</v>
      </c>
      <c r="E135" s="25">
        <f t="shared" si="29"/>
        <v>94.628178287959443</v>
      </c>
      <c r="F135" s="25">
        <f t="shared" si="30"/>
        <v>94.628178287959443</v>
      </c>
      <c r="G135" s="59">
        <f>G136+G137+G138+G139</f>
        <v>112285.1</v>
      </c>
      <c r="H135" s="28">
        <f t="shared" si="31"/>
        <v>80.992580493760954</v>
      </c>
      <c r="I135" s="59">
        <f>I136+I137+I138+I139</f>
        <v>14534.2</v>
      </c>
    </row>
    <row r="136" spans="1:9" x14ac:dyDescent="0.2">
      <c r="A136" s="10" t="s">
        <v>61</v>
      </c>
      <c r="B136" s="60">
        <v>4545.8</v>
      </c>
      <c r="C136" s="60">
        <v>4545.8</v>
      </c>
      <c r="D136" s="60">
        <v>4539.8999999999996</v>
      </c>
      <c r="E136" s="28">
        <f t="shared" si="29"/>
        <v>99.870209864050324</v>
      </c>
      <c r="F136" s="28">
        <f t="shared" si="30"/>
        <v>99.870209864050324</v>
      </c>
      <c r="G136" s="60">
        <v>1787.9</v>
      </c>
      <c r="H136" s="28">
        <f t="shared" si="31"/>
        <v>253.92359751663963</v>
      </c>
      <c r="I136" s="60">
        <v>860.2</v>
      </c>
    </row>
    <row r="137" spans="1:9" x14ac:dyDescent="0.2">
      <c r="A137" s="10" t="s">
        <v>62</v>
      </c>
      <c r="B137" s="60">
        <v>88439.4</v>
      </c>
      <c r="C137" s="60">
        <v>88439.4</v>
      </c>
      <c r="D137" s="60">
        <v>84108.7</v>
      </c>
      <c r="E137" s="28">
        <f t="shared" si="29"/>
        <v>95.103200609683014</v>
      </c>
      <c r="F137" s="28">
        <f t="shared" si="30"/>
        <v>95.103200609683014</v>
      </c>
      <c r="G137" s="60">
        <v>86869.1</v>
      </c>
      <c r="H137" s="28">
        <f t="shared" si="31"/>
        <v>96.822345344892483</v>
      </c>
      <c r="I137" s="60">
        <v>13480.4</v>
      </c>
    </row>
    <row r="138" spans="1:9" x14ac:dyDescent="0.2">
      <c r="A138" s="10" t="s">
        <v>63</v>
      </c>
      <c r="B138" s="58">
        <v>3120</v>
      </c>
      <c r="C138" s="58">
        <v>3120</v>
      </c>
      <c r="D138" s="58">
        <v>2294</v>
      </c>
      <c r="E138" s="28">
        <f t="shared" si="29"/>
        <v>73.525641025641036</v>
      </c>
      <c r="F138" s="28">
        <f t="shared" si="30"/>
        <v>73.525641025641036</v>
      </c>
      <c r="G138" s="58">
        <v>23628.1</v>
      </c>
      <c r="H138" s="28">
        <f t="shared" si="31"/>
        <v>9.7087789538727201</v>
      </c>
      <c r="I138" s="58">
        <v>193.6</v>
      </c>
    </row>
    <row r="139" spans="1:9" x14ac:dyDescent="0.2">
      <c r="A139" s="10" t="s">
        <v>64</v>
      </c>
      <c r="B139" s="60">
        <v>0</v>
      </c>
      <c r="C139" s="60">
        <v>0</v>
      </c>
      <c r="D139" s="60">
        <v>0</v>
      </c>
      <c r="E139" s="28">
        <v>0</v>
      </c>
      <c r="F139" s="28">
        <v>0</v>
      </c>
      <c r="G139" s="60">
        <v>0</v>
      </c>
      <c r="H139" s="28">
        <v>0</v>
      </c>
      <c r="I139" s="60">
        <v>0</v>
      </c>
    </row>
    <row r="140" spans="1:9" ht="16.5" customHeight="1" x14ac:dyDescent="0.2">
      <c r="A140" s="13" t="s">
        <v>71</v>
      </c>
      <c r="B140" s="57">
        <f>B141+B142+B143+B144</f>
        <v>108978.5</v>
      </c>
      <c r="C140" s="57">
        <f t="shared" ref="C140:D140" si="32">C141+C142+C143+C144</f>
        <v>108978.5</v>
      </c>
      <c r="D140" s="57">
        <f t="shared" si="32"/>
        <v>105622.7</v>
      </c>
      <c r="E140" s="25">
        <f>$D:$D/$B:$B*100</f>
        <v>96.920677014273465</v>
      </c>
      <c r="F140" s="25">
        <f>$D:$D/$C:$C*100</f>
        <v>96.920677014273465</v>
      </c>
      <c r="G140" s="57">
        <f t="shared" ref="G140" si="33">G141+G142+G143+G144</f>
        <v>84827.3</v>
      </c>
      <c r="H140" s="28">
        <f>$D:$D/$G:$G*100</f>
        <v>124.51498515218566</v>
      </c>
      <c r="I140" s="57">
        <f t="shared" ref="I140" si="34">I141+I142+I143+I144</f>
        <v>13913.9</v>
      </c>
    </row>
    <row r="141" spans="1:9" x14ac:dyDescent="0.2">
      <c r="A141" s="36" t="s">
        <v>72</v>
      </c>
      <c r="B141" s="58">
        <v>61712.9</v>
      </c>
      <c r="C141" s="58">
        <v>61712.9</v>
      </c>
      <c r="D141" s="58">
        <v>61625.5</v>
      </c>
      <c r="E141" s="28">
        <f>$D:$D/$B:$B*100</f>
        <v>99.85837644965639</v>
      </c>
      <c r="F141" s="28">
        <f>$D:$D/$C:$C*100</f>
        <v>99.85837644965639</v>
      </c>
      <c r="G141" s="58">
        <v>58848.7</v>
      </c>
      <c r="H141" s="28">
        <f>$D:$D/$G:$G*100</f>
        <v>104.71854093633335</v>
      </c>
      <c r="I141" s="58">
        <v>836.8</v>
      </c>
    </row>
    <row r="142" spans="1:9" x14ac:dyDescent="0.2">
      <c r="A142" s="14" t="s">
        <v>73</v>
      </c>
      <c r="B142" s="58">
        <v>23171.7</v>
      </c>
      <c r="C142" s="58">
        <v>23171.7</v>
      </c>
      <c r="D142" s="58">
        <v>19957.099999999999</v>
      </c>
      <c r="E142" s="28">
        <f>$D:$D/$B:$B*100</f>
        <v>86.127042901470318</v>
      </c>
      <c r="F142" s="28">
        <f>$D:$D/$C:$C*100</f>
        <v>86.127042901470318</v>
      </c>
      <c r="G142" s="58">
        <v>21448.5</v>
      </c>
      <c r="H142" s="28">
        <f>$D:$D/$G:$G*100</f>
        <v>93.046599995337658</v>
      </c>
      <c r="I142" s="58">
        <v>4363.6000000000004</v>
      </c>
    </row>
    <row r="143" spans="1:9" x14ac:dyDescent="0.2">
      <c r="A143" s="14" t="s">
        <v>159</v>
      </c>
      <c r="B143" s="58">
        <v>19667.900000000001</v>
      </c>
      <c r="C143" s="58">
        <v>19667.900000000001</v>
      </c>
      <c r="D143" s="58">
        <v>19667.900000000001</v>
      </c>
      <c r="E143" s="28">
        <f>$D:$D/$B:$B*100</f>
        <v>100</v>
      </c>
      <c r="F143" s="28">
        <f>$D:$D/$C:$C*100</f>
        <v>100</v>
      </c>
      <c r="G143" s="58">
        <v>0</v>
      </c>
      <c r="H143" s="28">
        <v>0</v>
      </c>
      <c r="I143" s="58">
        <v>7986.9</v>
      </c>
    </row>
    <row r="144" spans="1:9" ht="24.75" customHeight="1" x14ac:dyDescent="0.2">
      <c r="A144" s="14" t="s">
        <v>82</v>
      </c>
      <c r="B144" s="58">
        <v>4426</v>
      </c>
      <c r="C144" s="58">
        <v>4426</v>
      </c>
      <c r="D144" s="58">
        <v>4372.2</v>
      </c>
      <c r="E144" s="28">
        <f>$D:$D/$B:$B*100</f>
        <v>98.784455490284671</v>
      </c>
      <c r="F144" s="28">
        <f>$D:$D/$C:$C*100</f>
        <v>98.784455490284671</v>
      </c>
      <c r="G144" s="58">
        <v>4530.1000000000004</v>
      </c>
      <c r="H144" s="28">
        <f>$D:$D/$G:$G*100</f>
        <v>96.514425730116329</v>
      </c>
      <c r="I144" s="58">
        <v>726.6</v>
      </c>
    </row>
    <row r="145" spans="1:9" ht="25.5" x14ac:dyDescent="0.2">
      <c r="A145" s="15" t="s">
        <v>94</v>
      </c>
      <c r="B145" s="57">
        <f t="shared" ref="B145:H145" si="35">B146</f>
        <v>0</v>
      </c>
      <c r="C145" s="57">
        <f t="shared" si="35"/>
        <v>0</v>
      </c>
      <c r="D145" s="57">
        <f>D146</f>
        <v>0</v>
      </c>
      <c r="E145" s="26">
        <f t="shared" si="35"/>
        <v>0</v>
      </c>
      <c r="F145" s="26">
        <f t="shared" si="35"/>
        <v>0</v>
      </c>
      <c r="G145" s="57">
        <f t="shared" si="35"/>
        <v>0</v>
      </c>
      <c r="H145" s="27">
        <f t="shared" si="35"/>
        <v>0</v>
      </c>
      <c r="I145" s="57">
        <f>I146</f>
        <v>0</v>
      </c>
    </row>
    <row r="146" spans="1:9" ht="26.25" customHeight="1" x14ac:dyDescent="0.2">
      <c r="A146" s="14" t="s">
        <v>94</v>
      </c>
      <c r="B146" s="58">
        <v>0</v>
      </c>
      <c r="C146" s="58">
        <v>0</v>
      </c>
      <c r="D146" s="58">
        <v>0</v>
      </c>
      <c r="E146" s="28">
        <v>0</v>
      </c>
      <c r="F146" s="28">
        <v>0</v>
      </c>
      <c r="G146" s="60">
        <v>0</v>
      </c>
      <c r="H146" s="28">
        <v>0</v>
      </c>
      <c r="I146" s="58">
        <v>0</v>
      </c>
    </row>
    <row r="147" spans="1:9" ht="21" customHeight="1" x14ac:dyDescent="0.2">
      <c r="A147" s="34" t="s">
        <v>65</v>
      </c>
      <c r="B147" s="61">
        <f>B101+B110+B111+B112+B118+B123+B126+B132+B135+B140+B145</f>
        <v>5928428.3000000007</v>
      </c>
      <c r="C147" s="61">
        <f>C101+C110+C111+C112+C118+C123+C126+C132+C135+C140+C145</f>
        <v>5928428.3000000007</v>
      </c>
      <c r="D147" s="61">
        <f>D101+D110+D111+D112+D118+D123+D126+D132+D135+D140+D145</f>
        <v>4846728.9000000004</v>
      </c>
      <c r="E147" s="35">
        <f>$D:$D/$B:$B*100</f>
        <v>81.754027454460399</v>
      </c>
      <c r="F147" s="35">
        <f>$D:$D/$C:$C*100</f>
        <v>81.754027454460399</v>
      </c>
      <c r="G147" s="61">
        <f>G101+G110+G111+G112+G118+G123+G126+G132+G135+G140+G145</f>
        <v>4991099.8</v>
      </c>
      <c r="H147" s="47">
        <f>$D:$D/$G:$G*100</f>
        <v>97.107433115242472</v>
      </c>
      <c r="I147" s="61">
        <f>I101+I110+I111+I112+I118+I123+I126+I132+I135+I140+I145</f>
        <v>810600.9</v>
      </c>
    </row>
    <row r="148" spans="1:9" ht="24" customHeight="1" x14ac:dyDescent="0.2">
      <c r="A148" s="16" t="s">
        <v>66</v>
      </c>
      <c r="B148" s="61">
        <f>B99-B147</f>
        <v>-599611.30000000075</v>
      </c>
      <c r="C148" s="61">
        <f>C99-C147</f>
        <v>-599611.30000000075</v>
      </c>
      <c r="D148" s="61">
        <f>D99-D147</f>
        <v>265287.89999999851</v>
      </c>
      <c r="E148" s="29"/>
      <c r="F148" s="29"/>
      <c r="G148" s="61">
        <f>G99-G147</f>
        <v>408336.30000000075</v>
      </c>
      <c r="H148" s="48"/>
      <c r="I148" s="61">
        <f>I99-I147</f>
        <v>602642.80000000016</v>
      </c>
    </row>
    <row r="149" spans="1:9" ht="30" customHeight="1" x14ac:dyDescent="0.2">
      <c r="A149" s="3" t="s">
        <v>67</v>
      </c>
      <c r="B149" s="58" t="s">
        <v>151</v>
      </c>
      <c r="C149" s="58"/>
      <c r="D149" s="58" t="s">
        <v>162</v>
      </c>
      <c r="E149" s="27"/>
      <c r="F149" s="27"/>
      <c r="G149" s="58"/>
      <c r="H149" s="27"/>
      <c r="I149" s="58"/>
    </row>
    <row r="150" spans="1:9" ht="17.25" customHeight="1" x14ac:dyDescent="0.25">
      <c r="A150" s="7" t="s">
        <v>68</v>
      </c>
      <c r="B150" s="57">
        <v>552767.1</v>
      </c>
      <c r="C150" s="58"/>
      <c r="D150" s="57">
        <f>SUM(D152,D153)</f>
        <v>818055</v>
      </c>
      <c r="E150" s="27"/>
      <c r="F150" s="27"/>
      <c r="G150" s="62"/>
      <c r="H150" s="32"/>
      <c r="I150" s="57">
        <f>SUM(I152,I153)</f>
        <v>602642.79999999993</v>
      </c>
    </row>
    <row r="151" spans="1:9" x14ac:dyDescent="0.2">
      <c r="A151" s="3" t="s">
        <v>7</v>
      </c>
      <c r="B151" s="58"/>
      <c r="C151" s="58"/>
      <c r="D151" s="58"/>
      <c r="E151" s="27"/>
      <c r="F151" s="27"/>
      <c r="G151" s="58"/>
      <c r="H151" s="32"/>
      <c r="I151" s="58"/>
    </row>
    <row r="152" spans="1:9" ht="18" customHeight="1" x14ac:dyDescent="0.2">
      <c r="A152" s="8" t="s">
        <v>69</v>
      </c>
      <c r="B152" s="58">
        <v>440062.1</v>
      </c>
      <c r="C152" s="58"/>
      <c r="D152" s="58">
        <v>762231.5</v>
      </c>
      <c r="E152" s="27"/>
      <c r="F152" s="27"/>
      <c r="G152" s="58"/>
      <c r="H152" s="32"/>
      <c r="I152" s="58">
        <v>617134.1</v>
      </c>
    </row>
    <row r="153" spans="1:9" x14ac:dyDescent="0.2">
      <c r="A153" s="3" t="s">
        <v>70</v>
      </c>
      <c r="B153" s="58">
        <v>112705</v>
      </c>
      <c r="C153" s="58"/>
      <c r="D153" s="58">
        <v>55823.5</v>
      </c>
      <c r="E153" s="27"/>
      <c r="F153" s="27"/>
      <c r="G153" s="58"/>
      <c r="H153" s="32"/>
      <c r="I153" s="58">
        <v>-14491.3</v>
      </c>
    </row>
    <row r="154" spans="1:9" hidden="1" x14ac:dyDescent="0.2">
      <c r="A154" s="4" t="s">
        <v>92</v>
      </c>
      <c r="B154" s="63"/>
      <c r="C154" s="63"/>
      <c r="D154" s="63"/>
      <c r="E154" s="30"/>
      <c r="F154" s="30"/>
      <c r="G154" s="63"/>
      <c r="H154" s="31"/>
      <c r="I154" s="63"/>
    </row>
    <row r="155" spans="1:9" ht="12" customHeight="1" x14ac:dyDescent="0.25">
      <c r="A155" s="17"/>
    </row>
    <row r="156" spans="1:9" hidden="1" x14ac:dyDescent="0.25">
      <c r="A156" s="18"/>
      <c r="B156" s="65"/>
    </row>
    <row r="157" spans="1:9" ht="31.5" hidden="1" x14ac:dyDescent="0.25">
      <c r="A157" s="19" t="s">
        <v>100</v>
      </c>
      <c r="B157" s="66"/>
      <c r="C157" s="66"/>
      <c r="D157" s="66"/>
      <c r="E157" s="23"/>
      <c r="F157" s="23"/>
      <c r="G157" s="66"/>
      <c r="H157" s="23" t="s">
        <v>89</v>
      </c>
      <c r="I157" s="66"/>
    </row>
    <row r="158" spans="1:9" x14ac:dyDescent="0.25">
      <c r="A158" s="18"/>
      <c r="B158" s="66"/>
      <c r="C158" s="66"/>
      <c r="D158" s="66"/>
      <c r="E158" s="24"/>
      <c r="F158" s="24"/>
      <c r="G158" s="66"/>
      <c r="H158" s="24"/>
      <c r="I158" s="66"/>
    </row>
    <row r="160" spans="1:9" x14ac:dyDescent="0.25">
      <c r="A160" s="21" t="s">
        <v>93</v>
      </c>
    </row>
  </sheetData>
  <mergeCells count="14">
    <mergeCell ref="A100:I100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2024-01-10T04:26:47Z</cp:lastPrinted>
  <dcterms:created xsi:type="dcterms:W3CDTF">2010-09-10T01:16:58Z</dcterms:created>
  <dcterms:modified xsi:type="dcterms:W3CDTF">2024-02-07T08:43:19Z</dcterms:modified>
</cp:coreProperties>
</file>