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I145" i="1" l="1"/>
  <c r="D145" i="1"/>
  <c r="F80" i="1" l="1"/>
  <c r="E80" i="1"/>
  <c r="I9" i="1"/>
  <c r="C9" i="1"/>
  <c r="B9" i="1"/>
  <c r="D9" i="1"/>
  <c r="H15" i="1"/>
  <c r="F15" i="1"/>
  <c r="E15" i="1"/>
  <c r="I140" i="1" l="1"/>
  <c r="I136" i="1"/>
  <c r="I131" i="1"/>
  <c r="I128" i="1"/>
  <c r="I122" i="1"/>
  <c r="I119" i="1"/>
  <c r="I114" i="1"/>
  <c r="I108" i="1"/>
  <c r="I97" i="1"/>
  <c r="I86" i="1"/>
  <c r="I85" i="1" s="1"/>
  <c r="I59" i="1"/>
  <c r="I55" i="1"/>
  <c r="I43" i="1"/>
  <c r="I40" i="1"/>
  <c r="I35" i="1"/>
  <c r="I32" i="1"/>
  <c r="I30" i="1" s="1"/>
  <c r="I23" i="1"/>
  <c r="I22" i="1" s="1"/>
  <c r="I17" i="1"/>
  <c r="I7" i="1"/>
  <c r="E49" i="1"/>
  <c r="F49" i="1"/>
  <c r="I142" i="1" l="1"/>
  <c r="I84" i="1"/>
  <c r="I95" i="1" s="1"/>
  <c r="F50" i="1"/>
  <c r="H39" i="1"/>
  <c r="E39" i="1"/>
  <c r="I143" i="1" l="1"/>
  <c r="G43" i="1"/>
  <c r="D43" i="1"/>
  <c r="C43" i="1"/>
  <c r="B43" i="1"/>
  <c r="E47" i="1"/>
  <c r="H45" i="1"/>
  <c r="C59" i="1" l="1"/>
  <c r="C55" i="1"/>
  <c r="C40" i="1"/>
  <c r="C35" i="1"/>
  <c r="C32" i="1"/>
  <c r="C30" i="1" s="1"/>
  <c r="C23" i="1"/>
  <c r="C22" i="1" s="1"/>
  <c r="C17" i="1"/>
  <c r="C7" i="1"/>
  <c r="C84" i="1" l="1"/>
  <c r="D40" i="1"/>
  <c r="G55" i="1" l="1"/>
  <c r="D55" i="1"/>
  <c r="B55" i="1"/>
  <c r="G108" i="1" l="1"/>
  <c r="C108" i="1"/>
  <c r="D108" i="1"/>
  <c r="B108" i="1"/>
  <c r="G23" i="1"/>
  <c r="D23" i="1"/>
  <c r="D22" i="1" s="1"/>
  <c r="G119" i="1" l="1"/>
  <c r="H25" i="1" l="1"/>
  <c r="H24" i="1"/>
  <c r="D32" i="1" l="1"/>
  <c r="H120" i="1" l="1"/>
  <c r="F118" i="1"/>
  <c r="F78" i="1"/>
  <c r="E78" i="1"/>
  <c r="E28" i="1"/>
  <c r="B97" i="1" l="1"/>
  <c r="C97" i="1"/>
  <c r="D97" i="1"/>
  <c r="G97" i="1"/>
  <c r="E118" i="1" l="1"/>
  <c r="H121" i="1" l="1"/>
  <c r="H81" i="1"/>
  <c r="F94" i="1"/>
  <c r="F74" i="1"/>
  <c r="F25" i="1" l="1"/>
  <c r="E25" i="1"/>
  <c r="H139" i="1"/>
  <c r="H138" i="1"/>
  <c r="H113" i="1"/>
  <c r="H112" i="1"/>
  <c r="H111" i="1"/>
  <c r="H107" i="1"/>
  <c r="H106" i="1"/>
  <c r="H29" i="1"/>
  <c r="F62" i="1"/>
  <c r="E62" i="1"/>
  <c r="F29" i="1"/>
  <c r="G35" i="1" l="1"/>
  <c r="D35" i="1"/>
  <c r="B35" i="1"/>
  <c r="H44" i="1"/>
  <c r="E38" i="1"/>
  <c r="G9" i="1" l="1"/>
  <c r="H80" i="1" l="1"/>
  <c r="H79" i="1"/>
  <c r="H78" i="1"/>
  <c r="H75" i="1"/>
  <c r="H74" i="1"/>
  <c r="H73" i="1"/>
  <c r="H72" i="1"/>
  <c r="H68" i="1"/>
  <c r="H67" i="1"/>
  <c r="H63" i="1"/>
  <c r="H62" i="1"/>
  <c r="H61" i="1"/>
  <c r="H60" i="1"/>
  <c r="F60" i="1" l="1"/>
  <c r="G22" i="1"/>
  <c r="E29" i="1"/>
  <c r="H108" i="1" l="1"/>
  <c r="B23" i="1"/>
  <c r="B22" i="1" s="1"/>
  <c r="H27" i="1"/>
  <c r="F27" i="1"/>
  <c r="E27" i="1"/>
  <c r="H14" i="1"/>
  <c r="F14" i="1"/>
  <c r="E14" i="1"/>
  <c r="H23" i="1" l="1"/>
  <c r="E23" i="1"/>
  <c r="F23" i="1"/>
  <c r="D131" i="1"/>
  <c r="C131" i="1"/>
  <c r="B131" i="1"/>
  <c r="G131" i="1"/>
  <c r="G59" i="1"/>
  <c r="F22" i="1" l="1"/>
  <c r="E22" i="1"/>
  <c r="H22" i="1"/>
  <c r="F121" i="1"/>
  <c r="F120" i="1"/>
  <c r="E104" i="1"/>
  <c r="E101" i="1"/>
  <c r="H93" i="1"/>
  <c r="E94" i="1"/>
  <c r="E91" i="1"/>
  <c r="F77" i="1"/>
  <c r="E77" i="1"/>
  <c r="F72" i="1"/>
  <c r="F68" i="1"/>
  <c r="E60" i="1"/>
  <c r="E99" i="1" l="1"/>
  <c r="H11" i="1" l="1"/>
  <c r="E75" i="1" l="1"/>
  <c r="B59" i="1"/>
  <c r="D59" i="1"/>
  <c r="E72" i="1"/>
  <c r="F79" i="1"/>
  <c r="E79" i="1"/>
  <c r="C119" i="1"/>
  <c r="D119" i="1"/>
  <c r="H119" i="1" s="1"/>
  <c r="B119" i="1"/>
  <c r="E120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7" i="1"/>
  <c r="D17" i="1"/>
  <c r="G17" i="1"/>
  <c r="E18" i="1"/>
  <c r="F18" i="1"/>
  <c r="H18" i="1"/>
  <c r="E19" i="1"/>
  <c r="F19" i="1"/>
  <c r="H19" i="1"/>
  <c r="E20" i="1"/>
  <c r="F20" i="1"/>
  <c r="H20" i="1"/>
  <c r="E21" i="1"/>
  <c r="F21" i="1"/>
  <c r="H21" i="1"/>
  <c r="E24" i="1"/>
  <c r="F24" i="1"/>
  <c r="E31" i="1"/>
  <c r="F31" i="1"/>
  <c r="H31" i="1"/>
  <c r="B32" i="1"/>
  <c r="B30" i="1" s="1"/>
  <c r="D30" i="1"/>
  <c r="G32" i="1"/>
  <c r="G30" i="1" s="1"/>
  <c r="E33" i="1"/>
  <c r="F33" i="1"/>
  <c r="H33" i="1"/>
  <c r="E34" i="1"/>
  <c r="F34" i="1"/>
  <c r="H34" i="1"/>
  <c r="E36" i="1"/>
  <c r="F36" i="1"/>
  <c r="H36" i="1"/>
  <c r="B40" i="1"/>
  <c r="G40" i="1"/>
  <c r="E44" i="1"/>
  <c r="F44" i="1"/>
  <c r="E45" i="1"/>
  <c r="F45" i="1"/>
  <c r="E48" i="1"/>
  <c r="F48" i="1"/>
  <c r="H48" i="1"/>
  <c r="E50" i="1"/>
  <c r="E51" i="1"/>
  <c r="F51" i="1"/>
  <c r="H51" i="1"/>
  <c r="E53" i="1"/>
  <c r="F53" i="1"/>
  <c r="H53" i="1"/>
  <c r="E54" i="1"/>
  <c r="F54" i="1"/>
  <c r="H54" i="1"/>
  <c r="E57" i="1"/>
  <c r="F57" i="1"/>
  <c r="H57" i="1"/>
  <c r="E58" i="1"/>
  <c r="F58" i="1"/>
  <c r="H58" i="1"/>
  <c r="E61" i="1"/>
  <c r="F61" i="1"/>
  <c r="E63" i="1"/>
  <c r="F63" i="1"/>
  <c r="E67" i="1"/>
  <c r="F67" i="1"/>
  <c r="E68" i="1"/>
  <c r="E73" i="1"/>
  <c r="F73" i="1"/>
  <c r="E74" i="1"/>
  <c r="B86" i="1"/>
  <c r="B85" i="1" s="1"/>
  <c r="C86" i="1"/>
  <c r="C85" i="1" s="1"/>
  <c r="D86" i="1"/>
  <c r="D85" i="1" s="1"/>
  <c r="G86" i="1"/>
  <c r="G85" i="1" s="1"/>
  <c r="E87" i="1"/>
  <c r="F87" i="1"/>
  <c r="H87" i="1"/>
  <c r="E88" i="1"/>
  <c r="F88" i="1"/>
  <c r="H88" i="1"/>
  <c r="E89" i="1"/>
  <c r="F89" i="1"/>
  <c r="H89" i="1"/>
  <c r="E90" i="1"/>
  <c r="F90" i="1"/>
  <c r="H90" i="1"/>
  <c r="H94" i="1"/>
  <c r="E98" i="1"/>
  <c r="F98" i="1"/>
  <c r="H98" i="1"/>
  <c r="F99" i="1"/>
  <c r="H99" i="1"/>
  <c r="E100" i="1"/>
  <c r="F100" i="1"/>
  <c r="H100" i="1"/>
  <c r="E102" i="1"/>
  <c r="F102" i="1"/>
  <c r="H102" i="1"/>
  <c r="E105" i="1"/>
  <c r="F105" i="1"/>
  <c r="H105" i="1"/>
  <c r="E106" i="1"/>
  <c r="F106" i="1"/>
  <c r="E107" i="1"/>
  <c r="F107" i="1"/>
  <c r="E111" i="1"/>
  <c r="F111" i="1"/>
  <c r="E112" i="1"/>
  <c r="F112" i="1"/>
  <c r="E113" i="1"/>
  <c r="F113" i="1"/>
  <c r="B114" i="1"/>
  <c r="C114" i="1"/>
  <c r="D114" i="1"/>
  <c r="G114" i="1"/>
  <c r="E115" i="1"/>
  <c r="F115" i="1"/>
  <c r="H115" i="1"/>
  <c r="E116" i="1"/>
  <c r="F116" i="1"/>
  <c r="H116" i="1"/>
  <c r="E117" i="1"/>
  <c r="F117" i="1"/>
  <c r="H117" i="1"/>
  <c r="E121" i="1"/>
  <c r="B122" i="1"/>
  <c r="C122" i="1"/>
  <c r="D122" i="1"/>
  <c r="G122" i="1"/>
  <c r="E123" i="1"/>
  <c r="F123" i="1"/>
  <c r="H123" i="1"/>
  <c r="E124" i="1"/>
  <c r="F124" i="1"/>
  <c r="H124" i="1"/>
  <c r="E125" i="1"/>
  <c r="F125" i="1"/>
  <c r="H125" i="1"/>
  <c r="E126" i="1"/>
  <c r="F126" i="1"/>
  <c r="H126" i="1"/>
  <c r="E127" i="1"/>
  <c r="F127" i="1"/>
  <c r="H127" i="1"/>
  <c r="B128" i="1"/>
  <c r="C128" i="1"/>
  <c r="D128" i="1"/>
  <c r="G128" i="1"/>
  <c r="E129" i="1"/>
  <c r="F129" i="1"/>
  <c r="H129" i="1"/>
  <c r="E130" i="1"/>
  <c r="F130" i="1"/>
  <c r="H130" i="1"/>
  <c r="E132" i="1"/>
  <c r="F132" i="1"/>
  <c r="H132" i="1"/>
  <c r="E133" i="1"/>
  <c r="F133" i="1"/>
  <c r="H133" i="1"/>
  <c r="E134" i="1"/>
  <c r="F134" i="1"/>
  <c r="H134" i="1"/>
  <c r="B136" i="1"/>
  <c r="C136" i="1"/>
  <c r="D136" i="1"/>
  <c r="G136" i="1"/>
  <c r="E137" i="1"/>
  <c r="F137" i="1"/>
  <c r="H137" i="1"/>
  <c r="E138" i="1"/>
  <c r="F138" i="1"/>
  <c r="E139" i="1"/>
  <c r="F139" i="1"/>
  <c r="B140" i="1"/>
  <c r="C140" i="1"/>
  <c r="D140" i="1"/>
  <c r="E140" i="1"/>
  <c r="F140" i="1"/>
  <c r="G140" i="1"/>
  <c r="H140" i="1"/>
  <c r="D84" i="1" l="1"/>
  <c r="D95" i="1" s="1"/>
  <c r="G84" i="1"/>
  <c r="G95" i="1" s="1"/>
  <c r="B84" i="1"/>
  <c r="B95" i="1" s="1"/>
  <c r="E30" i="1"/>
  <c r="F30" i="1"/>
  <c r="F32" i="1"/>
  <c r="H30" i="1"/>
  <c r="H59" i="1"/>
  <c r="F119" i="1"/>
  <c r="E97" i="1"/>
  <c r="E55" i="1"/>
  <c r="E43" i="1"/>
  <c r="H35" i="1"/>
  <c r="E9" i="1"/>
  <c r="E136" i="1"/>
  <c r="E131" i="1"/>
  <c r="F114" i="1"/>
  <c r="G142" i="1"/>
  <c r="F136" i="1"/>
  <c r="F131" i="1"/>
  <c r="H131" i="1"/>
  <c r="H122" i="1"/>
  <c r="H136" i="1"/>
  <c r="C142" i="1"/>
  <c r="E108" i="1"/>
  <c r="F85" i="1"/>
  <c r="H55" i="1"/>
  <c r="B142" i="1"/>
  <c r="H7" i="1"/>
  <c r="F55" i="1"/>
  <c r="F43" i="1"/>
  <c r="F122" i="1"/>
  <c r="E114" i="1"/>
  <c r="E86" i="1"/>
  <c r="E35" i="1"/>
  <c r="E122" i="1"/>
  <c r="F86" i="1"/>
  <c r="E128" i="1"/>
  <c r="E119" i="1"/>
  <c r="D142" i="1"/>
  <c r="E32" i="1"/>
  <c r="H43" i="1"/>
  <c r="F35" i="1"/>
  <c r="H32" i="1"/>
  <c r="F17" i="1"/>
  <c r="F9" i="1"/>
  <c r="E7" i="1"/>
  <c r="H9" i="1"/>
  <c r="H85" i="1"/>
  <c r="F7" i="1"/>
  <c r="H97" i="1"/>
  <c r="F108" i="1"/>
  <c r="F59" i="1"/>
  <c r="E17" i="1"/>
  <c r="F128" i="1"/>
  <c r="H128" i="1"/>
  <c r="H114" i="1"/>
  <c r="E59" i="1"/>
  <c r="F97" i="1"/>
  <c r="E85" i="1"/>
  <c r="H86" i="1"/>
  <c r="H17" i="1"/>
  <c r="D143" i="1" l="1"/>
  <c r="C95" i="1"/>
  <c r="C143" i="1" s="1"/>
  <c r="G143" i="1"/>
  <c r="E142" i="1"/>
  <c r="F142" i="1"/>
  <c r="H142" i="1"/>
  <c r="B143" i="1"/>
  <c r="H84" i="1"/>
  <c r="E84" i="1"/>
  <c r="F84" i="1" l="1"/>
  <c r="H95" i="1"/>
  <c r="E95" i="1"/>
  <c r="F95" i="1"/>
</calcChain>
</file>

<file path=xl/sharedStrings.xml><?xml version="1.0" encoding="utf-8"?>
<sst xmlns="http://schemas.openxmlformats.org/spreadsheetml/2006/main" count="160" uniqueCount="159">
  <si>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</si>
  <si>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</si>
  <si>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</si>
  <si>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</si>
  <si>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</si>
  <si>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</si>
  <si>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</si>
  <si>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</si>
  <si>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</si>
  <si>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</si>
  <si>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</si>
  <si>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</si>
  <si>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</si>
  <si>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</si>
  <si>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</si>
  <si>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</si>
  <si>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</si>
  <si>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</si>
  <si>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</si>
  <si>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</si>
  <si>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</si>
  <si>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</si>
  <si>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</si>
  <si>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</si>
  <si>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</si>
  <si>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</si>
  <si>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</si>
  <si>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</si>
  <si>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</si>
  <si>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</si>
  <si>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</si>
  <si>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</si>
  <si>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</si>
  <si>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</si>
  <si>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</si>
  <si>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</si>
  <si>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</si>
  <si>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</si>
  <si>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</si>
  <si>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</si>
  <si>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</si>
  <si>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</si>
  <si>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</si>
  <si>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</si>
  <si>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</si>
  <si>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</si>
  <si>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</si>
  <si>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</si>
  <si>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</si>
  <si>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</si>
  <si>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</si>
  <si>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</si>
  <si>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</si>
  <si>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</si>
  <si>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</si>
  <si>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</si>
  <si>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</si>
  <si>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</si>
  <si>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</si>
  <si>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</si>
  <si>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</si>
  <si>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</si>
  <si>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</si>
  <si>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</si>
  <si>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</si>
  <si>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</si>
  <si>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</si>
  <si>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</si>
  <si>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</si>
  <si>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</si>
  <si>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</si>
  <si>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</si>
  <si>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</si>
  <si>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</si>
  <si>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</si>
  <si>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</si>
  <si>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</si>
  <si>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</si>
  <si>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</si>
  <si>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</si>
  <si>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</si>
  <si>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</si>
  <si>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</si>
  <si>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</si>
  <si>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</si>
  <si>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</si>
  <si>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</si>
  <si>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</si>
  <si>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</si>
  <si>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</si>
  <si>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</si>
  <si>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</si>
  <si>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</si>
  <si>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</si>
  <si>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</si>
  <si>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</si>
  <si>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</si>
  <si>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</si>
  <si>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</si>
  <si>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</si>
  <si>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</si>
  <si>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</si>
  <si>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</si>
  <si>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</si>
  <si>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</si>
  <si>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</si>
  <si>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</si>
  <si>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</si>
  <si>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</si>
  <si>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</si>
  <si>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</si>
  <si>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</si>
  <si>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</si>
  <si>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</si>
  <si>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</si>
  <si>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</si>
  <si>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</si>
  <si>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</si>
  <si>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</si>
  <si>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</si>
  <si>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</si>
  <si>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</si>
  <si>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</si>
  <si>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</si>
  <si>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</si>
  <si>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</si>
  <si>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</si>
  <si>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</si>
  <si>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</si>
  <si>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</si>
  <si>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</si>
  <si>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</si>
  <si>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</si>
  <si>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</si>
  <si>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</si>
  <si>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</si>
  <si>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</si>
  <si>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</si>
  <si>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</si>
  <si>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</si>
  <si>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</si>
  <si>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</si>
  <si>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</si>
  <si>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</si>
  <si>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07000)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</si>
  <si>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</si>
  <si>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</si>
  <si>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</si>
  <si>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</si>
  <si>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</si>
  <si>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</si>
  <si>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</si>
  <si>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</si>
  <si>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</si>
  <si>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</si>
  <si>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 01 апреля 2023 года</t>
  </si>
  <si>
    <t>План за 3 месяца 2023 г.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</si>
  <si>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</si>
  <si>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  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</si>
</sst>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zoomScaleNormal="100" workbookViewId="0">
      <selection activeCell="I16" sqref="I16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0"/>
    </row>
    <row r="2" spans="1:9" ht="19.5" customHeight="1" x14ac:dyDescent="0.25">
      <c r="A2" s="71" t="s">
        <v>155</v>
      </c>
      <c r="B2" s="71"/>
      <c r="C2" s="71"/>
      <c r="D2" s="71"/>
      <c r="E2" s="71"/>
      <c r="F2" s="71"/>
      <c r="G2" s="71"/>
      <c r="H2" s="71"/>
      <c r="I2" s="51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2"/>
    </row>
    <row r="4" spans="1:9" ht="70.5" customHeight="1" thickBot="1" x14ac:dyDescent="0.25">
      <c r="A4" s="40" t="s">
        <v>2</v>
      </c>
      <c r="B4" s="53" t="s">
        <v>3</v>
      </c>
      <c r="C4" s="53" t="s">
        <v>156</v>
      </c>
      <c r="D4" s="53" t="s">
        <v>76</v>
      </c>
      <c r="E4" s="41" t="s">
        <v>75</v>
      </c>
      <c r="F4" s="41" t="s">
        <v>77</v>
      </c>
      <c r="G4" s="53" t="s">
        <v>151</v>
      </c>
      <c r="H4" s="42" t="s">
        <v>74</v>
      </c>
      <c r="I4" s="53" t="s">
        <v>79</v>
      </c>
    </row>
    <row r="5" spans="1:9" ht="18" customHeight="1" thickBot="1" x14ac:dyDescent="0.25">
      <c r="A5" s="43">
        <v>1</v>
      </c>
      <c r="B5" s="54">
        <v>2</v>
      </c>
      <c r="C5" s="54">
        <v>3</v>
      </c>
      <c r="D5" s="54">
        <v>4</v>
      </c>
      <c r="E5" s="44">
        <v>5</v>
      </c>
      <c r="F5" s="44">
        <v>6</v>
      </c>
      <c r="G5" s="54">
        <v>7</v>
      </c>
      <c r="H5" s="45">
        <v>8</v>
      </c>
      <c r="I5" s="55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6">
        <f>B8+B9</f>
        <v>474060</v>
      </c>
      <c r="C7" s="56">
        <f>C8+C9</f>
        <v>99805.900000000009</v>
      </c>
      <c r="D7" s="56">
        <f>D8+D9</f>
        <v>74341.500000000015</v>
      </c>
      <c r="E7" s="25">
        <f>$D:$D/$B:$B*100</f>
        <v>15.6818757119352</v>
      </c>
      <c r="F7" s="25">
        <f>$D:$D/$C:$C*100</f>
        <v>74.486077476381666</v>
      </c>
      <c r="G7" s="56">
        <f>G8+G9</f>
        <v>121193.60000000001</v>
      </c>
      <c r="H7" s="25">
        <f>$D:$D/$G:$G*100</f>
        <v>61.34111042167244</v>
      </c>
      <c r="I7" s="56">
        <f>I8+I9</f>
        <v>66006.2</v>
      </c>
    </row>
    <row r="8" spans="1:9" ht="25.5" x14ac:dyDescent="0.2">
      <c r="A8" s="49" t="s">
        <v>6</v>
      </c>
      <c r="B8" s="57">
        <v>21077</v>
      </c>
      <c r="C8" s="57">
        <v>5077</v>
      </c>
      <c r="D8" s="57">
        <v>6697</v>
      </c>
      <c r="E8" s="25">
        <f>$D:$D/$B:$B*100</f>
        <v>31.773971627840776</v>
      </c>
      <c r="F8" s="25">
        <f>$D:$D/$C:$C*100</f>
        <v>131.90860744534174</v>
      </c>
      <c r="G8" s="57">
        <v>31117.9</v>
      </c>
      <c r="H8" s="25">
        <f>$D:$D/$G:$G*100</f>
        <v>21.52137515706394</v>
      </c>
      <c r="I8" s="57">
        <v>5363.4</v>
      </c>
    </row>
    <row r="9" spans="1:9" ht="12.75" customHeight="1" x14ac:dyDescent="0.2">
      <c r="A9" s="82" t="s">
        <v>78</v>
      </c>
      <c r="B9" s="78">
        <f t="shared" ref="B9:C9" si="0">B11+B12+B13+B14+B15+B16</f>
        <v>452983</v>
      </c>
      <c r="C9" s="78">
        <f t="shared" si="0"/>
        <v>94728.900000000009</v>
      </c>
      <c r="D9" s="78">
        <f>D11+D12+D13+D14+D15+D16</f>
        <v>67644.500000000015</v>
      </c>
      <c r="E9" s="76">
        <f>$D:$D/$B:$B*100</f>
        <v>14.933121110505255</v>
      </c>
      <c r="F9" s="80">
        <f>$D:$D/$C:$C*100</f>
        <v>71.408514191550836</v>
      </c>
      <c r="G9" s="78">
        <f>G11+G12+G13+G14+G16</f>
        <v>90075.7</v>
      </c>
      <c r="H9" s="76">
        <f>$D:$D/$G:$G*100</f>
        <v>75.097390306153628</v>
      </c>
      <c r="I9" s="78">
        <f>I11+I12+I13+I14+I15+I16</f>
        <v>60642.8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8">
        <v>431280</v>
      </c>
      <c r="C11" s="58">
        <v>89894.3</v>
      </c>
      <c r="D11" s="58">
        <v>65944.7</v>
      </c>
      <c r="E11" s="28">
        <f>$D:$D/$B:$B*100</f>
        <v>15.290460953440919</v>
      </c>
      <c r="F11" s="28">
        <f>$D:$D/$C:$C*100</f>
        <v>73.358043835927305</v>
      </c>
      <c r="G11" s="58">
        <v>85613.7</v>
      </c>
      <c r="H11" s="28">
        <f t="shared" ref="H11:H25" si="1">$D:$D/$G:$G*100</f>
        <v>77.025873195528277</v>
      </c>
      <c r="I11" s="58">
        <v>59076.4</v>
      </c>
    </row>
    <row r="12" spans="1:9" ht="89.25" x14ac:dyDescent="0.2">
      <c r="A12" s="2" t="s">
        <v>101</v>
      </c>
      <c r="B12" s="58">
        <v>1373</v>
      </c>
      <c r="C12" s="58">
        <v>114.6</v>
      </c>
      <c r="D12" s="58">
        <v>-23.4</v>
      </c>
      <c r="E12" s="28">
        <f>$D:$D/$B:$B*100</f>
        <v>-1.7042971595047343</v>
      </c>
      <c r="F12" s="28">
        <f>$D:$D/$C:$C*100</f>
        <v>-20.418848167539267</v>
      </c>
      <c r="G12" s="58">
        <v>59.4</v>
      </c>
      <c r="H12" s="28">
        <f t="shared" si="1"/>
        <v>-39.393939393939391</v>
      </c>
      <c r="I12" s="58">
        <v>15.3</v>
      </c>
    </row>
    <row r="13" spans="1:9" ht="25.5" x14ac:dyDescent="0.2">
      <c r="A13" s="3" t="s">
        <v>84</v>
      </c>
      <c r="B13" s="58">
        <v>4250</v>
      </c>
      <c r="C13" s="58">
        <v>440</v>
      </c>
      <c r="D13" s="58">
        <v>-290.5</v>
      </c>
      <c r="E13" s="28">
        <f>$D:$D/$B:$B*100</f>
        <v>-6.8352941176470585</v>
      </c>
      <c r="F13" s="28">
        <f>$D:$D/$C:$C*100</f>
        <v>-66.02272727272728</v>
      </c>
      <c r="G13" s="58">
        <v>478.3</v>
      </c>
      <c r="H13" s="28">
        <f t="shared" si="1"/>
        <v>-60.735939786744723</v>
      </c>
      <c r="I13" s="58">
        <v>98.2</v>
      </c>
    </row>
    <row r="14" spans="1:9" ht="65.25" customHeight="1" x14ac:dyDescent="0.2">
      <c r="A14" s="6" t="s">
        <v>90</v>
      </c>
      <c r="B14" s="58">
        <v>15000</v>
      </c>
      <c r="C14" s="58">
        <v>4150</v>
      </c>
      <c r="D14" s="58">
        <v>1134.5999999999999</v>
      </c>
      <c r="E14" s="28">
        <f>$D:$D/$B:$B*100</f>
        <v>7.5640000000000001</v>
      </c>
      <c r="F14" s="28">
        <f>$D:$D/$C:$C*100</f>
        <v>27.339759036144578</v>
      </c>
      <c r="G14" s="58">
        <v>3924.3</v>
      </c>
      <c r="H14" s="28">
        <f t="shared" si="1"/>
        <v>28.912162678694287</v>
      </c>
      <c r="I14" s="58">
        <v>793.3</v>
      </c>
    </row>
    <row r="15" spans="1:9" ht="48.75" customHeight="1" x14ac:dyDescent="0.2">
      <c r="A15" s="37" t="s">
        <v>132</v>
      </c>
      <c r="B15" s="58">
        <v>1080</v>
      </c>
      <c r="C15" s="58">
        <v>130</v>
      </c>
      <c r="D15" s="58">
        <v>673</v>
      </c>
      <c r="E15" s="28">
        <f>$D:$D/$B:$B*100</f>
        <v>62.31481481481481</v>
      </c>
      <c r="F15" s="28">
        <f>$D:$D/$C:$C*100</f>
        <v>517.69230769230774</v>
      </c>
      <c r="G15" s="58">
        <v>202.3</v>
      </c>
      <c r="H15" s="28">
        <f t="shared" si="1"/>
        <v>332.67424616905583</v>
      </c>
      <c r="I15" s="58">
        <v>453.5</v>
      </c>
    </row>
    <row r="16" spans="1:9" ht="90" customHeight="1" x14ac:dyDescent="0.2">
      <c r="A16" s="37" t="s">
        <v>157</v>
      </c>
      <c r="B16" s="58">
        <v>0</v>
      </c>
      <c r="C16" s="58">
        <v>0</v>
      </c>
      <c r="D16" s="58">
        <v>206.1</v>
      </c>
      <c r="E16" s="28">
        <v>0</v>
      </c>
      <c r="F16" s="28">
        <v>0</v>
      </c>
      <c r="G16" s="58">
        <v>0</v>
      </c>
      <c r="H16" s="28">
        <v>0</v>
      </c>
      <c r="I16" s="58">
        <v>206.1</v>
      </c>
    </row>
    <row r="17" spans="1:9" ht="39.75" customHeight="1" x14ac:dyDescent="0.2">
      <c r="A17" s="20" t="s">
        <v>95</v>
      </c>
      <c r="B17" s="59">
        <f>B18+B19+B20+B21</f>
        <v>55972.2</v>
      </c>
      <c r="C17" s="59">
        <f>C18+C19+C20+C21</f>
        <v>13680.300000000001</v>
      </c>
      <c r="D17" s="59">
        <f>D18+D19+D20+D21</f>
        <v>15048.6</v>
      </c>
      <c r="E17" s="25">
        <f t="shared" ref="E17:E25" si="2">$D:$D/$B:$B*100</f>
        <v>26.885846902569494</v>
      </c>
      <c r="F17" s="25">
        <f t="shared" ref="F17:F25" si="3">$D:$D/$C:$C*100</f>
        <v>110.00197364092892</v>
      </c>
      <c r="G17" s="59">
        <f>G18+G19+G20+G21</f>
        <v>13748.600000000002</v>
      </c>
      <c r="H17" s="25">
        <f t="shared" si="1"/>
        <v>109.45550819719824</v>
      </c>
      <c r="I17" s="59">
        <f>I18+I19+I20+I21</f>
        <v>7932.4</v>
      </c>
    </row>
    <row r="18" spans="1:9" ht="37.5" customHeight="1" x14ac:dyDescent="0.2">
      <c r="A18" s="8" t="s">
        <v>96</v>
      </c>
      <c r="B18" s="58">
        <v>26511.3</v>
      </c>
      <c r="C18" s="58">
        <v>6272.6</v>
      </c>
      <c r="D18" s="58">
        <v>7736.2</v>
      </c>
      <c r="E18" s="28">
        <f t="shared" si="2"/>
        <v>29.180764428753019</v>
      </c>
      <c r="F18" s="28">
        <f t="shared" si="3"/>
        <v>123.33322705098364</v>
      </c>
      <c r="G18" s="58">
        <v>6602.8</v>
      </c>
      <c r="H18" s="28">
        <f t="shared" si="1"/>
        <v>117.16544496274308</v>
      </c>
      <c r="I18" s="58">
        <v>4032.3</v>
      </c>
    </row>
    <row r="19" spans="1:9" ht="56.25" customHeight="1" x14ac:dyDescent="0.2">
      <c r="A19" s="8" t="s">
        <v>97</v>
      </c>
      <c r="B19" s="58">
        <v>184.1</v>
      </c>
      <c r="C19" s="58">
        <v>30.2</v>
      </c>
      <c r="D19" s="58">
        <v>31.7</v>
      </c>
      <c r="E19" s="28">
        <f t="shared" si="2"/>
        <v>17.218902770233569</v>
      </c>
      <c r="F19" s="28">
        <f t="shared" si="3"/>
        <v>104.96688741721853</v>
      </c>
      <c r="G19" s="58">
        <v>42.3</v>
      </c>
      <c r="H19" s="28">
        <f t="shared" si="1"/>
        <v>74.94089834515367</v>
      </c>
      <c r="I19" s="58">
        <v>18.399999999999999</v>
      </c>
    </row>
    <row r="20" spans="1:9" ht="55.5" customHeight="1" x14ac:dyDescent="0.2">
      <c r="A20" s="8" t="s">
        <v>98</v>
      </c>
      <c r="B20" s="58">
        <v>32773.300000000003</v>
      </c>
      <c r="C20" s="58">
        <v>8383.1</v>
      </c>
      <c r="D20" s="58">
        <v>8272</v>
      </c>
      <c r="E20" s="28">
        <f t="shared" si="2"/>
        <v>25.24005821812268</v>
      </c>
      <c r="F20" s="28">
        <f t="shared" si="3"/>
        <v>98.674714604382615</v>
      </c>
      <c r="G20" s="58">
        <v>7989.3</v>
      </c>
      <c r="H20" s="28">
        <f t="shared" si="1"/>
        <v>103.53848272063885</v>
      </c>
      <c r="I20" s="58">
        <v>4498.8</v>
      </c>
    </row>
    <row r="21" spans="1:9" ht="54" customHeight="1" x14ac:dyDescent="0.2">
      <c r="A21" s="8" t="s">
        <v>99</v>
      </c>
      <c r="B21" s="58">
        <v>-3496.5</v>
      </c>
      <c r="C21" s="58">
        <v>-1005.6</v>
      </c>
      <c r="D21" s="58">
        <v>-991.3</v>
      </c>
      <c r="E21" s="28">
        <f t="shared" si="2"/>
        <v>28.351208351208353</v>
      </c>
      <c r="F21" s="28">
        <f t="shared" si="3"/>
        <v>98.577963404932362</v>
      </c>
      <c r="G21" s="58">
        <v>-885.8</v>
      </c>
      <c r="H21" s="28">
        <f t="shared" si="1"/>
        <v>111.91013772860691</v>
      </c>
      <c r="I21" s="58">
        <v>-617.1</v>
      </c>
    </row>
    <row r="22" spans="1:9" ht="14.25" x14ac:dyDescent="0.2">
      <c r="A22" s="7" t="s">
        <v>8</v>
      </c>
      <c r="B22" s="59">
        <f>B23+B27+B28+B29</f>
        <v>122582.7</v>
      </c>
      <c r="C22" s="59">
        <f>C23+C27+C28+C29</f>
        <v>26988.6</v>
      </c>
      <c r="D22" s="59">
        <f>D23+D27+D28+D29</f>
        <v>13514.399999999998</v>
      </c>
      <c r="E22" s="25">
        <f t="shared" si="2"/>
        <v>11.024720454028177</v>
      </c>
      <c r="F22" s="25">
        <f t="shared" si="3"/>
        <v>50.074475889820135</v>
      </c>
      <c r="G22" s="59">
        <f t="shared" ref="G22" si="4">G23+G27+G28+G29</f>
        <v>24262.399999999998</v>
      </c>
      <c r="H22" s="25">
        <f t="shared" si="1"/>
        <v>55.701002374043782</v>
      </c>
      <c r="I22" s="59">
        <f>I23+I27+I28+I29</f>
        <v>14986.499999999998</v>
      </c>
    </row>
    <row r="23" spans="1:9" ht="27.75" customHeight="1" x14ac:dyDescent="0.2">
      <c r="A23" s="38" t="s">
        <v>133</v>
      </c>
      <c r="B23" s="59">
        <f>SUM(B24:B25)</f>
        <v>100701.1</v>
      </c>
      <c r="C23" s="59">
        <f>SUM(C24:C25)</f>
        <v>20348.099999999999</v>
      </c>
      <c r="D23" s="59">
        <f>SUM(D24:D26)</f>
        <v>14265.5</v>
      </c>
      <c r="E23" s="28">
        <f t="shared" si="2"/>
        <v>14.166180905670345</v>
      </c>
      <c r="F23" s="28">
        <f t="shared" si="3"/>
        <v>70.107282743843413</v>
      </c>
      <c r="G23" s="59">
        <f>SUM(G24:G26)</f>
        <v>17627.199999999997</v>
      </c>
      <c r="H23" s="25">
        <f t="shared" si="1"/>
        <v>80.928905328129261</v>
      </c>
      <c r="I23" s="59">
        <f>SUM(I24:I26)</f>
        <v>14514.4</v>
      </c>
    </row>
    <row r="24" spans="1:9" ht="27.75" customHeight="1" x14ac:dyDescent="0.2">
      <c r="A24" s="3" t="s">
        <v>134</v>
      </c>
      <c r="B24" s="58">
        <v>63714.5</v>
      </c>
      <c r="C24" s="58">
        <v>13811.5</v>
      </c>
      <c r="D24" s="58">
        <v>6371.3</v>
      </c>
      <c r="E24" s="28">
        <f t="shared" si="2"/>
        <v>9.9997645747828212</v>
      </c>
      <c r="F24" s="28">
        <f t="shared" si="3"/>
        <v>46.130398580892731</v>
      </c>
      <c r="G24" s="58">
        <v>10808.3</v>
      </c>
      <c r="H24" s="28">
        <f t="shared" si="1"/>
        <v>58.948215723101697</v>
      </c>
      <c r="I24" s="58">
        <v>6857</v>
      </c>
    </row>
    <row r="25" spans="1:9" ht="42.75" customHeight="1" x14ac:dyDescent="0.2">
      <c r="A25" s="39" t="s">
        <v>135</v>
      </c>
      <c r="B25" s="58">
        <v>36986.6</v>
      </c>
      <c r="C25" s="58">
        <v>6536.6</v>
      </c>
      <c r="D25" s="58">
        <v>7894.2</v>
      </c>
      <c r="E25" s="28">
        <f t="shared" si="2"/>
        <v>21.343405449541187</v>
      </c>
      <c r="F25" s="28">
        <f t="shared" si="3"/>
        <v>120.76920723311812</v>
      </c>
      <c r="G25" s="58">
        <v>6819.8</v>
      </c>
      <c r="H25" s="28">
        <f t="shared" si="1"/>
        <v>115.75412768702893</v>
      </c>
      <c r="I25" s="58">
        <v>7657.4</v>
      </c>
    </row>
    <row r="26" spans="1:9" ht="42.75" customHeight="1" x14ac:dyDescent="0.2">
      <c r="A26" s="39" t="s">
        <v>146</v>
      </c>
      <c r="B26" s="58">
        <v>0</v>
      </c>
      <c r="C26" s="58">
        <v>0</v>
      </c>
      <c r="D26" s="58">
        <v>0</v>
      </c>
      <c r="E26" s="28">
        <v>0</v>
      </c>
      <c r="F26" s="28">
        <v>0</v>
      </c>
      <c r="G26" s="58">
        <v>-0.9</v>
      </c>
      <c r="H26" s="28">
        <v>0</v>
      </c>
      <c r="I26" s="58">
        <v>0</v>
      </c>
    </row>
    <row r="27" spans="1:9" x14ac:dyDescent="0.2">
      <c r="A27" s="3" t="s">
        <v>9</v>
      </c>
      <c r="B27" s="58">
        <v>86.7</v>
      </c>
      <c r="C27" s="58">
        <v>40.5</v>
      </c>
      <c r="D27" s="58">
        <v>-407.7</v>
      </c>
      <c r="E27" s="28">
        <f t="shared" ref="E27:E36" si="5">$D:$D/$B:$B*100</f>
        <v>-470.24221453287191</v>
      </c>
      <c r="F27" s="28">
        <f>$D:$D/$C:$C*100</f>
        <v>-1006.6666666666666</v>
      </c>
      <c r="G27" s="58">
        <v>240.4</v>
      </c>
      <c r="H27" s="28">
        <f>$D:$D/$G:$G*100</f>
        <v>-169.59234608985022</v>
      </c>
      <c r="I27" s="58">
        <v>63.4</v>
      </c>
    </row>
    <row r="28" spans="1:9" x14ac:dyDescent="0.2">
      <c r="A28" s="3" t="s">
        <v>10</v>
      </c>
      <c r="B28" s="58">
        <v>194.9</v>
      </c>
      <c r="C28" s="58">
        <v>0</v>
      </c>
      <c r="D28" s="58">
        <v>14.8</v>
      </c>
      <c r="E28" s="28">
        <f t="shared" si="5"/>
        <v>7.5936377629553613</v>
      </c>
      <c r="F28" s="28">
        <v>0</v>
      </c>
      <c r="G28" s="58">
        <v>0</v>
      </c>
      <c r="H28" s="28">
        <v>0</v>
      </c>
      <c r="I28" s="58">
        <v>14.8</v>
      </c>
    </row>
    <row r="29" spans="1:9" ht="25.5" x14ac:dyDescent="0.2">
      <c r="A29" s="3" t="s">
        <v>136</v>
      </c>
      <c r="B29" s="58">
        <v>21600</v>
      </c>
      <c r="C29" s="58">
        <v>6600</v>
      </c>
      <c r="D29" s="58">
        <v>-358.2</v>
      </c>
      <c r="E29" s="28">
        <f t="shared" si="5"/>
        <v>-1.6583333333333332</v>
      </c>
      <c r="F29" s="28">
        <f t="shared" ref="F29:F36" si="6">$D:$D/$C:$C*100</f>
        <v>-5.4272727272727268</v>
      </c>
      <c r="G29" s="58">
        <v>6394.8</v>
      </c>
      <c r="H29" s="28">
        <f t="shared" ref="H29:H36" si="7">$D:$D/$G:$G*100</f>
        <v>-5.6014261587539877</v>
      </c>
      <c r="I29" s="58">
        <v>393.9</v>
      </c>
    </row>
    <row r="30" spans="1:9" ht="14.25" x14ac:dyDescent="0.2">
      <c r="A30" s="7" t="s">
        <v>137</v>
      </c>
      <c r="B30" s="57">
        <f>SUM(B31+B32)</f>
        <v>31447</v>
      </c>
      <c r="C30" s="57">
        <f>SUM(C31+C32)</f>
        <v>4560</v>
      </c>
      <c r="D30" s="57">
        <f t="shared" ref="D30" si="8">SUM(D31+D32)</f>
        <v>4129</v>
      </c>
      <c r="E30" s="25">
        <f t="shared" si="5"/>
        <v>13.130028301586796</v>
      </c>
      <c r="F30" s="25">
        <f t="shared" si="6"/>
        <v>90.548245614035082</v>
      </c>
      <c r="G30" s="57">
        <f t="shared" ref="G30" si="9">SUM(G31+G32)</f>
        <v>4549</v>
      </c>
      <c r="H30" s="25">
        <f t="shared" si="7"/>
        <v>90.767201582765438</v>
      </c>
      <c r="I30" s="57">
        <f t="shared" ref="I30" si="10">SUM(I31+I32)</f>
        <v>3768.0999999999995</v>
      </c>
    </row>
    <row r="31" spans="1:9" x14ac:dyDescent="0.2">
      <c r="A31" s="3" t="s">
        <v>11</v>
      </c>
      <c r="B31" s="58">
        <v>16870</v>
      </c>
      <c r="C31" s="58">
        <v>1630</v>
      </c>
      <c r="D31" s="58">
        <v>1360.6</v>
      </c>
      <c r="E31" s="28">
        <f t="shared" si="5"/>
        <v>8.0652045050385297</v>
      </c>
      <c r="F31" s="28">
        <f t="shared" si="6"/>
        <v>83.472392638036808</v>
      </c>
      <c r="G31" s="58">
        <v>1709</v>
      </c>
      <c r="H31" s="28">
        <f t="shared" si="7"/>
        <v>79.613809245172604</v>
      </c>
      <c r="I31" s="58">
        <v>569.29999999999995</v>
      </c>
    </row>
    <row r="32" spans="1:9" ht="14.25" x14ac:dyDescent="0.2">
      <c r="A32" s="7" t="s">
        <v>105</v>
      </c>
      <c r="B32" s="57">
        <f t="shared" ref="B32:G32" si="11">SUM(B33:B34)</f>
        <v>14577</v>
      </c>
      <c r="C32" s="57">
        <f t="shared" ref="C32" si="12">SUM(C33:C34)</f>
        <v>2930</v>
      </c>
      <c r="D32" s="57">
        <f t="shared" si="11"/>
        <v>2768.4</v>
      </c>
      <c r="E32" s="25">
        <f t="shared" si="5"/>
        <v>18.991562049804486</v>
      </c>
      <c r="F32" s="25">
        <f t="shared" si="6"/>
        <v>94.48464163822527</v>
      </c>
      <c r="G32" s="57">
        <f t="shared" si="11"/>
        <v>2840</v>
      </c>
      <c r="H32" s="25">
        <f t="shared" si="7"/>
        <v>97.478873239436624</v>
      </c>
      <c r="I32" s="57">
        <f t="shared" ref="I32" si="13">SUM(I33:I34)</f>
        <v>3198.7999999999997</v>
      </c>
    </row>
    <row r="33" spans="1:9" x14ac:dyDescent="0.2">
      <c r="A33" s="3" t="s">
        <v>103</v>
      </c>
      <c r="B33" s="58">
        <v>9360</v>
      </c>
      <c r="C33" s="58">
        <v>2500</v>
      </c>
      <c r="D33" s="58">
        <v>1933</v>
      </c>
      <c r="E33" s="28">
        <f t="shared" si="5"/>
        <v>20.6517094017094</v>
      </c>
      <c r="F33" s="28">
        <f t="shared" si="6"/>
        <v>77.319999999999993</v>
      </c>
      <c r="G33" s="58">
        <v>2493.3000000000002</v>
      </c>
      <c r="H33" s="28">
        <f t="shared" si="7"/>
        <v>77.527774435487089</v>
      </c>
      <c r="I33" s="58">
        <v>2777.6</v>
      </c>
    </row>
    <row r="34" spans="1:9" x14ac:dyDescent="0.2">
      <c r="A34" s="3" t="s">
        <v>104</v>
      </c>
      <c r="B34" s="58">
        <v>5217</v>
      </c>
      <c r="C34" s="58">
        <v>430</v>
      </c>
      <c r="D34" s="58">
        <v>835.4</v>
      </c>
      <c r="E34" s="28">
        <f t="shared" si="5"/>
        <v>16.013034310906651</v>
      </c>
      <c r="F34" s="28">
        <f t="shared" si="6"/>
        <v>194.27906976744185</v>
      </c>
      <c r="G34" s="58">
        <v>346.7</v>
      </c>
      <c r="H34" s="28">
        <f t="shared" si="7"/>
        <v>240.95760023074706</v>
      </c>
      <c r="I34" s="58">
        <v>421.2</v>
      </c>
    </row>
    <row r="35" spans="1:9" ht="14.25" x14ac:dyDescent="0.2">
      <c r="A35" s="5" t="s">
        <v>12</v>
      </c>
      <c r="B35" s="59">
        <f>SUM(B36,B38,B39)</f>
        <v>13434</v>
      </c>
      <c r="C35" s="59">
        <f>SUM(C36,C38,C39)</f>
        <v>3624</v>
      </c>
      <c r="D35" s="59">
        <f t="shared" ref="D35" si="14">SUM(D36,D38,D39)</f>
        <v>3469.8999999999996</v>
      </c>
      <c r="E35" s="25">
        <f t="shared" si="5"/>
        <v>25.829239243709988</v>
      </c>
      <c r="F35" s="25">
        <f t="shared" si="6"/>
        <v>95.747792494481217</v>
      </c>
      <c r="G35" s="59">
        <f>SUM(G36,G38,G39)</f>
        <v>2965.6</v>
      </c>
      <c r="H35" s="25">
        <f t="shared" si="7"/>
        <v>117.00499055840301</v>
      </c>
      <c r="I35" s="59">
        <f t="shared" ref="I35" si="15">SUM(I36,I38,I39)</f>
        <v>1325.6</v>
      </c>
    </row>
    <row r="36" spans="1:9" ht="24.75" customHeight="1" x14ac:dyDescent="0.2">
      <c r="A36" s="3" t="s">
        <v>13</v>
      </c>
      <c r="B36" s="58">
        <v>13300</v>
      </c>
      <c r="C36" s="58">
        <v>3624</v>
      </c>
      <c r="D36" s="58">
        <v>3450.7</v>
      </c>
      <c r="E36" s="28">
        <f t="shared" si="5"/>
        <v>25.945112781954887</v>
      </c>
      <c r="F36" s="28">
        <f t="shared" si="6"/>
        <v>95.217991169977921</v>
      </c>
      <c r="G36" s="58">
        <v>2957.6</v>
      </c>
      <c r="H36" s="28">
        <f t="shared" si="7"/>
        <v>116.67230186637813</v>
      </c>
      <c r="I36" s="58">
        <v>1320.8</v>
      </c>
    </row>
    <row r="37" spans="1:9" ht="12.75" hidden="1" customHeight="1" x14ac:dyDescent="0.2">
      <c r="A37" s="4" t="s">
        <v>91</v>
      </c>
      <c r="B37" s="58"/>
      <c r="C37" s="58"/>
      <c r="D37" s="58"/>
      <c r="E37" s="28"/>
      <c r="F37" s="28"/>
      <c r="G37" s="58"/>
      <c r="H37" s="28"/>
      <c r="I37" s="58"/>
    </row>
    <row r="38" spans="1:9" ht="27" customHeight="1" x14ac:dyDescent="0.2">
      <c r="A38" s="3" t="s">
        <v>14</v>
      </c>
      <c r="B38" s="58">
        <v>110</v>
      </c>
      <c r="C38" s="58">
        <v>0</v>
      </c>
      <c r="D38" s="58">
        <v>0</v>
      </c>
      <c r="E38" s="28">
        <f>$D:$D/$B:$B*100</f>
        <v>0</v>
      </c>
      <c r="F38" s="28">
        <v>0</v>
      </c>
      <c r="G38" s="58">
        <v>0</v>
      </c>
      <c r="H38" s="28">
        <v>0</v>
      </c>
      <c r="I38" s="58">
        <v>0</v>
      </c>
    </row>
    <row r="39" spans="1:9" ht="72" customHeight="1" x14ac:dyDescent="0.2">
      <c r="A39" s="3" t="s">
        <v>139</v>
      </c>
      <c r="B39" s="58">
        <v>24</v>
      </c>
      <c r="C39" s="58">
        <v>0</v>
      </c>
      <c r="D39" s="58">
        <v>19.2</v>
      </c>
      <c r="E39" s="28">
        <f>$D:$D/$B:$B*100</f>
        <v>80</v>
      </c>
      <c r="F39" s="28">
        <v>0</v>
      </c>
      <c r="G39" s="58">
        <v>8</v>
      </c>
      <c r="H39" s="28">
        <f>$D:$D/$G:$G*100</f>
        <v>240</v>
      </c>
      <c r="I39" s="58">
        <v>4.8</v>
      </c>
    </row>
    <row r="40" spans="1:9" ht="25.5" x14ac:dyDescent="0.2">
      <c r="A40" s="7" t="s">
        <v>15</v>
      </c>
      <c r="B40" s="59">
        <f>$41:$41+$42:$42</f>
        <v>0</v>
      </c>
      <c r="C40" s="59">
        <f>$41:$41+$42:$42</f>
        <v>0</v>
      </c>
      <c r="D40" s="59">
        <f>$41:$41+$42:$42</f>
        <v>0</v>
      </c>
      <c r="E40" s="25">
        <v>0</v>
      </c>
      <c r="F40" s="25">
        <v>0</v>
      </c>
      <c r="G40" s="59">
        <f>$41:$41+$42:$42</f>
        <v>0</v>
      </c>
      <c r="H40" s="25">
        <v>0</v>
      </c>
      <c r="I40" s="59">
        <f>$41:$41+$42:$42</f>
        <v>0</v>
      </c>
    </row>
    <row r="41" spans="1:9" ht="25.5" x14ac:dyDescent="0.2">
      <c r="A41" s="3" t="s">
        <v>16</v>
      </c>
      <c r="B41" s="58">
        <v>0</v>
      </c>
      <c r="C41" s="58">
        <v>0</v>
      </c>
      <c r="D41" s="58">
        <v>0</v>
      </c>
      <c r="E41" s="28">
        <v>0</v>
      </c>
      <c r="F41" s="28">
        <v>0</v>
      </c>
      <c r="G41" s="58">
        <v>0</v>
      </c>
      <c r="H41" s="28">
        <v>0</v>
      </c>
      <c r="I41" s="58">
        <v>0</v>
      </c>
    </row>
    <row r="42" spans="1:9" ht="25.5" x14ac:dyDescent="0.2">
      <c r="A42" s="3" t="s">
        <v>17</v>
      </c>
      <c r="B42" s="58">
        <v>0</v>
      </c>
      <c r="C42" s="58">
        <v>0</v>
      </c>
      <c r="D42" s="58">
        <v>0</v>
      </c>
      <c r="E42" s="28">
        <v>0</v>
      </c>
      <c r="F42" s="28">
        <v>0</v>
      </c>
      <c r="G42" s="58">
        <v>0</v>
      </c>
      <c r="H42" s="28">
        <v>0</v>
      </c>
      <c r="I42" s="58">
        <v>0</v>
      </c>
    </row>
    <row r="43" spans="1:9" ht="38.25" x14ac:dyDescent="0.2">
      <c r="A43" s="7" t="s">
        <v>18</v>
      </c>
      <c r="B43" s="59">
        <f>SUM(B44:B50)</f>
        <v>88141.6</v>
      </c>
      <c r="C43" s="59">
        <f>SUM(C44:C50)</f>
        <v>27644.5</v>
      </c>
      <c r="D43" s="59">
        <f>SUM(D44:D50)</f>
        <v>27818.999999999996</v>
      </c>
      <c r="E43" s="25">
        <f>$D:$D/$B:$B*100</f>
        <v>31.561714332392416</v>
      </c>
      <c r="F43" s="25">
        <f>$D:$D/$C:$C*100</f>
        <v>100.63122863499068</v>
      </c>
      <c r="G43" s="59">
        <f>SUM(G44:G50)</f>
        <v>23896.799999999999</v>
      </c>
      <c r="H43" s="25">
        <f>$D:$D/$G:$G*100</f>
        <v>116.41307622777943</v>
      </c>
      <c r="I43" s="59">
        <f>SUM(I44:I50)</f>
        <v>6233.3</v>
      </c>
    </row>
    <row r="44" spans="1:9" ht="76.5" x14ac:dyDescent="0.2">
      <c r="A44" s="4" t="s">
        <v>85</v>
      </c>
      <c r="B44" s="58">
        <v>57700</v>
      </c>
      <c r="C44" s="58">
        <v>19430</v>
      </c>
      <c r="D44" s="58">
        <v>19134</v>
      </c>
      <c r="E44" s="28">
        <f>$D:$D/$B:$B*100</f>
        <v>33.161178509532064</v>
      </c>
      <c r="F44" s="28">
        <f>$D:$D/$C:$C*100</f>
        <v>98.476582604220269</v>
      </c>
      <c r="G44" s="58">
        <v>15748.1</v>
      </c>
      <c r="H44" s="28">
        <f>$D:$D/$G:$G*100</f>
        <v>121.50037147338408</v>
      </c>
      <c r="I44" s="58">
        <v>2965.7</v>
      </c>
    </row>
    <row r="45" spans="1:9" ht="38.25" x14ac:dyDescent="0.2">
      <c r="A45" s="3" t="s">
        <v>109</v>
      </c>
      <c r="B45" s="58">
        <v>20380</v>
      </c>
      <c r="C45" s="58">
        <v>5350</v>
      </c>
      <c r="D45" s="58">
        <v>5069.8</v>
      </c>
      <c r="E45" s="28">
        <f>$D:$D/$B:$B*100</f>
        <v>24.876349362119726</v>
      </c>
      <c r="F45" s="28">
        <f>$D:$D/$C:$C*100</f>
        <v>94.762616822429919</v>
      </c>
      <c r="G45" s="58">
        <v>5472.2</v>
      </c>
      <c r="H45" s="28">
        <f>$D:$D/$G:$G*100</f>
        <v>92.64646759986843</v>
      </c>
      <c r="I45" s="58">
        <v>1859</v>
      </c>
    </row>
    <row r="46" spans="1:9" ht="89.25" x14ac:dyDescent="0.2">
      <c r="A46" s="3" t="s">
        <v>150</v>
      </c>
      <c r="B46" s="58">
        <v>0</v>
      </c>
      <c r="C46" s="58">
        <v>0</v>
      </c>
      <c r="D46" s="58">
        <v>0</v>
      </c>
      <c r="E46" s="28">
        <v>0</v>
      </c>
      <c r="F46" s="28">
        <v>0</v>
      </c>
      <c r="G46" s="58">
        <v>0</v>
      </c>
      <c r="H46" s="28">
        <v>0</v>
      </c>
      <c r="I46" s="58">
        <v>0</v>
      </c>
    </row>
    <row r="47" spans="1:9" ht="19.5" customHeight="1" x14ac:dyDescent="0.2">
      <c r="A47" s="3" t="s">
        <v>19</v>
      </c>
      <c r="B47" s="58">
        <v>11.6</v>
      </c>
      <c r="C47" s="58">
        <v>0</v>
      </c>
      <c r="D47" s="58">
        <v>0</v>
      </c>
      <c r="E47" s="28">
        <f>$D:$D/$B:$B*100</f>
        <v>0</v>
      </c>
      <c r="F47" s="28">
        <v>0</v>
      </c>
      <c r="G47" s="58">
        <v>0</v>
      </c>
      <c r="H47" s="28">
        <v>0</v>
      </c>
      <c r="I47" s="58">
        <v>0</v>
      </c>
    </row>
    <row r="48" spans="1:9" ht="46.5" customHeight="1" x14ac:dyDescent="0.2">
      <c r="A48" s="4" t="s">
        <v>80</v>
      </c>
      <c r="B48" s="58">
        <v>8550</v>
      </c>
      <c r="C48" s="58">
        <v>2437.5</v>
      </c>
      <c r="D48" s="58">
        <v>2879</v>
      </c>
      <c r="E48" s="28">
        <f>$D:$D/$B:$B*100</f>
        <v>33.672514619883046</v>
      </c>
      <c r="F48" s="28">
        <f>$D:$D/$C:$C*100</f>
        <v>118.11282051282051</v>
      </c>
      <c r="G48" s="58">
        <v>2676.5</v>
      </c>
      <c r="H48" s="28">
        <f>$D:$D/$G:$G*100</f>
        <v>107.56585092471511</v>
      </c>
      <c r="I48" s="58">
        <v>1086.3</v>
      </c>
    </row>
    <row r="49" spans="1:9" ht="119.25" customHeight="1" x14ac:dyDescent="0.2">
      <c r="A49" s="4" t="s">
        <v>153</v>
      </c>
      <c r="B49" s="58">
        <v>180</v>
      </c>
      <c r="C49" s="58">
        <v>27</v>
      </c>
      <c r="D49" s="58">
        <v>324.10000000000002</v>
      </c>
      <c r="E49" s="28">
        <f>$D:$D/$B:$B*100</f>
        <v>180.05555555555557</v>
      </c>
      <c r="F49" s="28">
        <f>$D:$D/$C:$C*100</f>
        <v>1200.3703703703704</v>
      </c>
      <c r="G49" s="58">
        <v>0</v>
      </c>
      <c r="H49" s="28">
        <v>0</v>
      </c>
      <c r="I49" s="58">
        <v>149.6</v>
      </c>
    </row>
    <row r="50" spans="1:9" ht="120.75" customHeight="1" x14ac:dyDescent="0.2">
      <c r="A50" s="3" t="s">
        <v>154</v>
      </c>
      <c r="B50" s="58">
        <v>1320</v>
      </c>
      <c r="C50" s="58">
        <v>400</v>
      </c>
      <c r="D50" s="58">
        <v>412.1</v>
      </c>
      <c r="E50" s="28">
        <f>$D:$D/$B:$B*100</f>
        <v>31.219696969696969</v>
      </c>
      <c r="F50" s="28">
        <f>$D:$D/$C:$C*100</f>
        <v>103.02500000000001</v>
      </c>
      <c r="G50" s="58">
        <v>0</v>
      </c>
      <c r="H50" s="28">
        <v>0</v>
      </c>
      <c r="I50" s="58">
        <v>172.7</v>
      </c>
    </row>
    <row r="51" spans="1:9" ht="25.5" x14ac:dyDescent="0.2">
      <c r="A51" s="49" t="s">
        <v>20</v>
      </c>
      <c r="B51" s="57">
        <v>16640</v>
      </c>
      <c r="C51" s="57">
        <v>4807.3</v>
      </c>
      <c r="D51" s="57">
        <v>3379.1</v>
      </c>
      <c r="E51" s="25">
        <f>$D:$D/$B:$B*100</f>
        <v>20.307091346153847</v>
      </c>
      <c r="F51" s="25">
        <f>$D:$D/$C:$C*100</f>
        <v>70.291015746884938</v>
      </c>
      <c r="G51" s="57">
        <v>8283.2000000000007</v>
      </c>
      <c r="H51" s="25">
        <f>$D:$D/$G:$G*100</f>
        <v>40.794620436546261</v>
      </c>
      <c r="I51" s="57">
        <v>743</v>
      </c>
    </row>
    <row r="52" spans="1:9" ht="25.5" x14ac:dyDescent="0.2">
      <c r="A52" s="46" t="s">
        <v>86</v>
      </c>
      <c r="B52" s="57">
        <v>0</v>
      </c>
      <c r="C52" s="57">
        <v>0</v>
      </c>
      <c r="D52" s="57">
        <v>0</v>
      </c>
      <c r="E52" s="25">
        <v>0</v>
      </c>
      <c r="F52" s="25">
        <v>0</v>
      </c>
      <c r="G52" s="57">
        <v>0</v>
      </c>
      <c r="H52" s="25">
        <v>0</v>
      </c>
      <c r="I52" s="57">
        <v>0</v>
      </c>
    </row>
    <row r="53" spans="1:9" ht="51" x14ac:dyDescent="0.2">
      <c r="A53" s="46" t="s">
        <v>102</v>
      </c>
      <c r="B53" s="57">
        <v>454.2</v>
      </c>
      <c r="C53" s="57">
        <v>113.6</v>
      </c>
      <c r="D53" s="57">
        <v>86.9</v>
      </c>
      <c r="E53" s="25">
        <f>$D:$D/$B:$B*100</f>
        <v>19.132540730955526</v>
      </c>
      <c r="F53" s="25">
        <f>$D:$D/$C:$C*100</f>
        <v>76.496478873239454</v>
      </c>
      <c r="G53" s="57">
        <v>87.2</v>
      </c>
      <c r="H53" s="25">
        <f>$D:$D/$G:$G*100</f>
        <v>99.655963302752298</v>
      </c>
      <c r="I53" s="57">
        <v>50.7</v>
      </c>
    </row>
    <row r="54" spans="1:9" ht="25.5" x14ac:dyDescent="0.2">
      <c r="A54" s="46" t="s">
        <v>87</v>
      </c>
      <c r="B54" s="57">
        <v>60</v>
      </c>
      <c r="C54" s="57">
        <v>15</v>
      </c>
      <c r="D54" s="57">
        <v>197.2</v>
      </c>
      <c r="E54" s="25">
        <f>$D:$D/$B:$B*100</f>
        <v>328.66666666666669</v>
      </c>
      <c r="F54" s="25">
        <f>$D:$D/$C:$C*100</f>
        <v>1314.6666666666667</v>
      </c>
      <c r="G54" s="57">
        <v>564.9</v>
      </c>
      <c r="H54" s="25">
        <f>$D:$D/$G:$G*100</f>
        <v>34.908833421844577</v>
      </c>
      <c r="I54" s="57">
        <v>86.1</v>
      </c>
    </row>
    <row r="55" spans="1:9" ht="25.5" x14ac:dyDescent="0.2">
      <c r="A55" s="7" t="s">
        <v>21</v>
      </c>
      <c r="B55" s="59">
        <f>$56:$56+$57:$57+$58:$58</f>
        <v>10510</v>
      </c>
      <c r="C55" s="59">
        <f>$56:$56+$57:$57+$58:$58</f>
        <v>2395</v>
      </c>
      <c r="D55" s="59">
        <f>$56:$56+$57:$57+$58:$58</f>
        <v>5251.8</v>
      </c>
      <c r="E55" s="25">
        <f>$D:$D/$B:$B*100</f>
        <v>49.969552806850622</v>
      </c>
      <c r="F55" s="25">
        <f>$D:$D/$C:$C*100</f>
        <v>219.28183716075159</v>
      </c>
      <c r="G55" s="59">
        <f>$56:$56+$57:$57+$58:$58</f>
        <v>4936.1000000000004</v>
      </c>
      <c r="H55" s="25">
        <f>$D:$D/$G:$G*100</f>
        <v>106.39573752557688</v>
      </c>
      <c r="I55" s="59">
        <f>$56:$56+$57:$57+$58:$58</f>
        <v>2011.2</v>
      </c>
    </row>
    <row r="56" spans="1:9" ht="30" customHeight="1" x14ac:dyDescent="0.2">
      <c r="A56" s="3" t="s">
        <v>149</v>
      </c>
      <c r="B56" s="60">
        <v>0</v>
      </c>
      <c r="C56" s="60">
        <v>0</v>
      </c>
      <c r="D56" s="60">
        <v>0</v>
      </c>
      <c r="E56" s="28">
        <v>0</v>
      </c>
      <c r="F56" s="28">
        <v>0</v>
      </c>
      <c r="G56" s="60">
        <v>0</v>
      </c>
      <c r="H56" s="28">
        <v>0</v>
      </c>
      <c r="I56" s="60">
        <v>0</v>
      </c>
    </row>
    <row r="57" spans="1:9" ht="38.25" x14ac:dyDescent="0.2">
      <c r="A57" s="3" t="s">
        <v>22</v>
      </c>
      <c r="B57" s="58">
        <v>7910</v>
      </c>
      <c r="C57" s="58">
        <v>1950</v>
      </c>
      <c r="D57" s="58">
        <v>4983</v>
      </c>
      <c r="E57" s="28">
        <f t="shared" ref="E57:E63" si="16">$D:$D/$B:$B*100</f>
        <v>62.996207332490513</v>
      </c>
      <c r="F57" s="28">
        <f t="shared" ref="F57:F63" si="17">$D:$D/$C:$C*100</f>
        <v>255.53846153846155</v>
      </c>
      <c r="G57" s="58">
        <v>4019.5</v>
      </c>
      <c r="H57" s="28">
        <f t="shared" ref="H57:H63" si="18">$D:$D/$G:$G*100</f>
        <v>123.97064311481527</v>
      </c>
      <c r="I57" s="58">
        <v>1893.9</v>
      </c>
    </row>
    <row r="58" spans="1:9" ht="14.25" customHeight="1" x14ac:dyDescent="0.2">
      <c r="A58" s="3" t="s">
        <v>23</v>
      </c>
      <c r="B58" s="58">
        <v>2600</v>
      </c>
      <c r="C58" s="58">
        <v>445</v>
      </c>
      <c r="D58" s="58">
        <v>268.8</v>
      </c>
      <c r="E58" s="28">
        <f t="shared" si="16"/>
        <v>10.338461538461539</v>
      </c>
      <c r="F58" s="28">
        <f t="shared" si="17"/>
        <v>60.404494382022477</v>
      </c>
      <c r="G58" s="58">
        <v>916.6</v>
      </c>
      <c r="H58" s="28">
        <f t="shared" si="18"/>
        <v>29.325769146847041</v>
      </c>
      <c r="I58" s="58">
        <v>117.3</v>
      </c>
    </row>
    <row r="59" spans="1:9" ht="14.25" x14ac:dyDescent="0.2">
      <c r="A59" s="49" t="s">
        <v>24</v>
      </c>
      <c r="B59" s="59">
        <f>SUM(B60:B82)</f>
        <v>2574.1000000000004</v>
      </c>
      <c r="C59" s="59">
        <f>SUM(C60:C82)</f>
        <v>401.7</v>
      </c>
      <c r="D59" s="59">
        <f>SUM(D60:D82)</f>
        <v>547</v>
      </c>
      <c r="E59" s="25">
        <f t="shared" si="16"/>
        <v>21.250145681985934</v>
      </c>
      <c r="F59" s="25">
        <f t="shared" si="17"/>
        <v>136.1712720936022</v>
      </c>
      <c r="G59" s="59">
        <f>SUM(G60:G82)</f>
        <v>689.9</v>
      </c>
      <c r="H59" s="25">
        <f t="shared" si="18"/>
        <v>79.28685316712567</v>
      </c>
      <c r="I59" s="59">
        <f>SUM(I60:I82)</f>
        <v>176.4</v>
      </c>
    </row>
    <row r="60" spans="1:9" ht="63.75" x14ac:dyDescent="0.2">
      <c r="A60" s="3" t="s">
        <v>124</v>
      </c>
      <c r="B60" s="60">
        <v>34.799999999999997</v>
      </c>
      <c r="C60" s="60">
        <v>6.4</v>
      </c>
      <c r="D60" s="60">
        <v>12.2</v>
      </c>
      <c r="E60" s="28">
        <f t="shared" si="16"/>
        <v>35.05747126436782</v>
      </c>
      <c r="F60" s="28">
        <f t="shared" si="17"/>
        <v>190.62499999999997</v>
      </c>
      <c r="G60" s="60">
        <v>6.1</v>
      </c>
      <c r="H60" s="28">
        <f t="shared" si="18"/>
        <v>200</v>
      </c>
      <c r="I60" s="60">
        <v>4.5999999999999996</v>
      </c>
    </row>
    <row r="61" spans="1:9" ht="107.25" customHeight="1" x14ac:dyDescent="0.2">
      <c r="A61" s="3" t="s">
        <v>114</v>
      </c>
      <c r="B61" s="58">
        <v>265</v>
      </c>
      <c r="C61" s="58">
        <v>55</v>
      </c>
      <c r="D61" s="58">
        <v>58.4</v>
      </c>
      <c r="E61" s="28">
        <f t="shared" si="16"/>
        <v>22.037735849056602</v>
      </c>
      <c r="F61" s="28">
        <f t="shared" si="17"/>
        <v>106.18181818181817</v>
      </c>
      <c r="G61" s="58">
        <v>73.099999999999994</v>
      </c>
      <c r="H61" s="28">
        <f t="shared" si="18"/>
        <v>79.890560875512989</v>
      </c>
      <c r="I61" s="58">
        <v>32.200000000000003</v>
      </c>
    </row>
    <row r="62" spans="1:9" ht="87" customHeight="1" x14ac:dyDescent="0.2">
      <c r="A62" s="3" t="s">
        <v>130</v>
      </c>
      <c r="B62" s="58">
        <v>7</v>
      </c>
      <c r="C62" s="58">
        <v>1.5</v>
      </c>
      <c r="D62" s="58">
        <v>25.6</v>
      </c>
      <c r="E62" s="28">
        <f t="shared" si="16"/>
        <v>365.71428571428572</v>
      </c>
      <c r="F62" s="28">
        <f t="shared" si="17"/>
        <v>1706.6666666666667</v>
      </c>
      <c r="G62" s="58">
        <v>10</v>
      </c>
      <c r="H62" s="28">
        <f t="shared" si="18"/>
        <v>256</v>
      </c>
      <c r="I62" s="58">
        <v>11.8</v>
      </c>
    </row>
    <row r="63" spans="1:9" ht="94.5" customHeight="1" x14ac:dyDescent="0.2">
      <c r="A63" s="3" t="s">
        <v>129</v>
      </c>
      <c r="B63" s="58">
        <v>650</v>
      </c>
      <c r="C63" s="58">
        <v>45</v>
      </c>
      <c r="D63" s="58">
        <v>0</v>
      </c>
      <c r="E63" s="28">
        <f t="shared" si="16"/>
        <v>0</v>
      </c>
      <c r="F63" s="28">
        <f t="shared" si="17"/>
        <v>0</v>
      </c>
      <c r="G63" s="58">
        <v>52.6</v>
      </c>
      <c r="H63" s="28">
        <f t="shared" si="18"/>
        <v>0</v>
      </c>
      <c r="I63" s="58">
        <v>0</v>
      </c>
    </row>
    <row r="64" spans="1:9" ht="94.5" customHeight="1" x14ac:dyDescent="0.2">
      <c r="A64" s="4" t="s">
        <v>142</v>
      </c>
      <c r="B64" s="58">
        <v>0</v>
      </c>
      <c r="C64" s="58">
        <v>0</v>
      </c>
      <c r="D64" s="58">
        <v>0</v>
      </c>
      <c r="E64" s="28">
        <v>0</v>
      </c>
      <c r="F64" s="28">
        <v>0</v>
      </c>
      <c r="G64" s="58">
        <v>0</v>
      </c>
      <c r="H64" s="28">
        <v>0</v>
      </c>
      <c r="I64" s="58">
        <v>0</v>
      </c>
    </row>
    <row r="65" spans="1:12" ht="85.5" customHeight="1" x14ac:dyDescent="0.2">
      <c r="A65" s="4" t="s">
        <v>127</v>
      </c>
      <c r="B65" s="58">
        <v>0</v>
      </c>
      <c r="C65" s="58">
        <v>0</v>
      </c>
      <c r="D65" s="58">
        <v>0</v>
      </c>
      <c r="E65" s="28">
        <v>0</v>
      </c>
      <c r="F65" s="28">
        <v>0</v>
      </c>
      <c r="G65" s="58">
        <v>0</v>
      </c>
      <c r="H65" s="28">
        <v>0</v>
      </c>
      <c r="I65" s="58">
        <v>0</v>
      </c>
    </row>
    <row r="66" spans="1:12" ht="84.75" customHeight="1" x14ac:dyDescent="0.2">
      <c r="A66" s="4" t="s">
        <v>143</v>
      </c>
      <c r="B66" s="58">
        <v>0</v>
      </c>
      <c r="C66" s="58">
        <v>0</v>
      </c>
      <c r="D66" s="58">
        <v>0</v>
      </c>
      <c r="E66" s="28">
        <v>0</v>
      </c>
      <c r="F66" s="28">
        <v>0</v>
      </c>
      <c r="G66" s="58">
        <v>25</v>
      </c>
      <c r="H66" s="28">
        <v>0</v>
      </c>
      <c r="I66" s="58">
        <v>0</v>
      </c>
    </row>
    <row r="67" spans="1:12" ht="106.5" customHeight="1" x14ac:dyDescent="0.2">
      <c r="A67" s="4" t="s">
        <v>115</v>
      </c>
      <c r="B67" s="58">
        <v>240</v>
      </c>
      <c r="C67" s="58">
        <v>50</v>
      </c>
      <c r="D67" s="58">
        <v>30</v>
      </c>
      <c r="E67" s="28">
        <f>$D:$D/$B:$B*100</f>
        <v>12.5</v>
      </c>
      <c r="F67" s="28">
        <f>$D:$D/$C:$C*100</f>
        <v>60</v>
      </c>
      <c r="G67" s="58">
        <v>53.1</v>
      </c>
      <c r="H67" s="28">
        <f>$D:$D/$G:$G*100</f>
        <v>56.497175141242941</v>
      </c>
      <c r="I67" s="58">
        <v>15</v>
      </c>
    </row>
    <row r="68" spans="1:12" ht="118.5" customHeight="1" x14ac:dyDescent="0.2">
      <c r="A68" s="3" t="s">
        <v>116</v>
      </c>
      <c r="B68" s="58">
        <v>10</v>
      </c>
      <c r="C68" s="58">
        <v>1</v>
      </c>
      <c r="D68" s="58">
        <v>0.7</v>
      </c>
      <c r="E68" s="28">
        <f>$D:$D/$B:$B*100</f>
        <v>6.9999999999999991</v>
      </c>
      <c r="F68" s="28">
        <f>$D:$D/$C:$C*100</f>
        <v>70</v>
      </c>
      <c r="G68" s="58">
        <v>6</v>
      </c>
      <c r="H68" s="28">
        <f>$D:$D/$G:$G*100</f>
        <v>11.666666666666666</v>
      </c>
      <c r="I68" s="58">
        <v>0.3</v>
      </c>
    </row>
    <row r="69" spans="1:12" ht="96" customHeight="1" x14ac:dyDescent="0.2">
      <c r="A69" s="3" t="s">
        <v>140</v>
      </c>
      <c r="B69" s="58">
        <v>0</v>
      </c>
      <c r="C69" s="58">
        <v>0</v>
      </c>
      <c r="D69" s="58">
        <v>0</v>
      </c>
      <c r="E69" s="28">
        <v>0</v>
      </c>
      <c r="F69" s="28">
        <v>0</v>
      </c>
      <c r="G69" s="58">
        <v>0</v>
      </c>
      <c r="H69" s="28">
        <v>0</v>
      </c>
      <c r="I69" s="58">
        <v>0</v>
      </c>
    </row>
    <row r="70" spans="1:12" ht="97.5" customHeight="1" x14ac:dyDescent="0.2">
      <c r="A70" s="3" t="s">
        <v>128</v>
      </c>
      <c r="B70" s="58">
        <v>0</v>
      </c>
      <c r="C70" s="58">
        <v>0</v>
      </c>
      <c r="D70" s="58">
        <v>4.5</v>
      </c>
      <c r="E70" s="28">
        <v>0</v>
      </c>
      <c r="F70" s="28">
        <v>0</v>
      </c>
      <c r="G70" s="58">
        <v>0</v>
      </c>
      <c r="H70" s="28">
        <v>0</v>
      </c>
      <c r="I70" s="58">
        <v>3.4</v>
      </c>
    </row>
    <row r="71" spans="1:12" ht="114.75" customHeight="1" x14ac:dyDescent="0.2">
      <c r="A71" s="3" t="s">
        <v>145</v>
      </c>
      <c r="B71" s="58">
        <v>0</v>
      </c>
      <c r="C71" s="58">
        <v>0</v>
      </c>
      <c r="D71" s="58">
        <v>0</v>
      </c>
      <c r="E71" s="28">
        <v>0</v>
      </c>
      <c r="F71" s="28">
        <v>0</v>
      </c>
      <c r="G71" s="58">
        <v>157.5</v>
      </c>
      <c r="H71" s="28">
        <v>0</v>
      </c>
      <c r="I71" s="58">
        <v>0</v>
      </c>
    </row>
    <row r="72" spans="1:12" ht="90" customHeight="1" x14ac:dyDescent="0.2">
      <c r="A72" s="3" t="s">
        <v>131</v>
      </c>
      <c r="B72" s="58">
        <v>208</v>
      </c>
      <c r="C72" s="58">
        <v>16</v>
      </c>
      <c r="D72" s="58">
        <v>10.6</v>
      </c>
      <c r="E72" s="28">
        <f>$D:$D/$B:$B*100</f>
        <v>5.0961538461538458</v>
      </c>
      <c r="F72" s="28">
        <f>$D:$D/$C:$C*100</f>
        <v>66.25</v>
      </c>
      <c r="G72" s="58">
        <v>112.1</v>
      </c>
      <c r="H72" s="28">
        <f>$D:$D/$G:$G*100</f>
        <v>9.4558429973238187</v>
      </c>
      <c r="I72" s="58">
        <v>3.2</v>
      </c>
    </row>
    <row r="73" spans="1:12" ht="91.5" customHeight="1" x14ac:dyDescent="0.2">
      <c r="A73" s="3" t="s">
        <v>117</v>
      </c>
      <c r="B73" s="58">
        <v>320</v>
      </c>
      <c r="C73" s="58">
        <v>198.5</v>
      </c>
      <c r="D73" s="58">
        <v>362.7</v>
      </c>
      <c r="E73" s="28">
        <f>$D:$D/$B:$B*100</f>
        <v>113.34374999999999</v>
      </c>
      <c r="F73" s="28">
        <f>$D:$D/$C:$C*100</f>
        <v>182.72040302267004</v>
      </c>
      <c r="G73" s="58">
        <v>133.4</v>
      </c>
      <c r="H73" s="28">
        <f>$D:$D/$G:$G*100</f>
        <v>271.88905547226386</v>
      </c>
      <c r="I73" s="58">
        <v>77.599999999999994</v>
      </c>
    </row>
    <row r="74" spans="1:12" ht="61.5" customHeight="1" x14ac:dyDescent="0.2">
      <c r="A74" s="3" t="s">
        <v>118</v>
      </c>
      <c r="B74" s="58">
        <v>100</v>
      </c>
      <c r="C74" s="58">
        <v>20</v>
      </c>
      <c r="D74" s="58">
        <v>11.6</v>
      </c>
      <c r="E74" s="28">
        <f>$D:$D/$B:$B*100</f>
        <v>11.6</v>
      </c>
      <c r="F74" s="28">
        <f>$D:$D/$C:$C*100</f>
        <v>57.999999999999993</v>
      </c>
      <c r="G74" s="58">
        <v>27.9</v>
      </c>
      <c r="H74" s="28">
        <f>$D:$D/$G:$G*100</f>
        <v>41.577060931899638</v>
      </c>
      <c r="I74" s="58">
        <v>6</v>
      </c>
    </row>
    <row r="75" spans="1:12" ht="85.5" customHeight="1" x14ac:dyDescent="0.2">
      <c r="A75" s="3" t="s">
        <v>144</v>
      </c>
      <c r="B75" s="58">
        <v>700</v>
      </c>
      <c r="C75" s="58">
        <v>0</v>
      </c>
      <c r="D75" s="58">
        <v>0</v>
      </c>
      <c r="E75" s="28">
        <f>$D:$D/$B:$B*100</f>
        <v>0</v>
      </c>
      <c r="F75" s="28">
        <v>0</v>
      </c>
      <c r="G75" s="58">
        <v>37.1</v>
      </c>
      <c r="H75" s="28">
        <f>$D:$D/$G:$G*100</f>
        <v>0</v>
      </c>
      <c r="I75" s="58">
        <v>0</v>
      </c>
    </row>
    <row r="76" spans="1:12" ht="59.25" customHeight="1" x14ac:dyDescent="0.2">
      <c r="A76" s="3" t="s">
        <v>122</v>
      </c>
      <c r="B76" s="58">
        <v>0</v>
      </c>
      <c r="C76" s="58">
        <v>0</v>
      </c>
      <c r="D76" s="58">
        <v>0</v>
      </c>
      <c r="E76" s="28">
        <v>0</v>
      </c>
      <c r="F76" s="28">
        <v>0</v>
      </c>
      <c r="G76" s="58">
        <v>0</v>
      </c>
      <c r="H76" s="28">
        <v>0</v>
      </c>
      <c r="I76" s="58">
        <v>0</v>
      </c>
    </row>
    <row r="77" spans="1:12" ht="85.5" customHeight="1" x14ac:dyDescent="0.2">
      <c r="A77" s="3" t="s">
        <v>123</v>
      </c>
      <c r="B77" s="58">
        <v>30</v>
      </c>
      <c r="C77" s="58">
        <v>6</v>
      </c>
      <c r="D77" s="58">
        <v>1</v>
      </c>
      <c r="E77" s="28">
        <f>$D:$D/$B:$B*100</f>
        <v>3.3333333333333335</v>
      </c>
      <c r="F77" s="28">
        <f>$D:$D/$C:$C*100</f>
        <v>16.666666666666664</v>
      </c>
      <c r="G77" s="58">
        <v>0</v>
      </c>
      <c r="H77" s="28">
        <v>0</v>
      </c>
      <c r="I77" s="58">
        <v>0</v>
      </c>
    </row>
    <row r="78" spans="1:12" ht="62.25" customHeight="1" x14ac:dyDescent="0.2">
      <c r="A78" s="3" t="s">
        <v>119</v>
      </c>
      <c r="B78" s="58">
        <v>5.3</v>
      </c>
      <c r="C78" s="58">
        <v>1</v>
      </c>
      <c r="D78" s="58">
        <v>0</v>
      </c>
      <c r="E78" s="28">
        <f>$D:$D/$B:$B*100</f>
        <v>0</v>
      </c>
      <c r="F78" s="28">
        <f>$D:$D/$C:$C*100</f>
        <v>0</v>
      </c>
      <c r="G78" s="58">
        <v>0.3</v>
      </c>
      <c r="H78" s="28">
        <f>$D:$D/$G:$G*100</f>
        <v>0</v>
      </c>
      <c r="I78" s="58">
        <v>0</v>
      </c>
    </row>
    <row r="79" spans="1:12" ht="79.5" customHeight="1" x14ac:dyDescent="0.2">
      <c r="A79" s="3" t="s">
        <v>121</v>
      </c>
      <c r="B79" s="58">
        <v>3</v>
      </c>
      <c r="C79" s="58">
        <v>1</v>
      </c>
      <c r="D79" s="58">
        <v>29.6</v>
      </c>
      <c r="E79" s="28">
        <f>$D:$D/$B:$B*100</f>
        <v>986.66666666666674</v>
      </c>
      <c r="F79" s="28">
        <f>$D:$D/$C:$C*100</f>
        <v>2960</v>
      </c>
      <c r="G79" s="58">
        <v>-4.9000000000000004</v>
      </c>
      <c r="H79" s="28">
        <f>$D:$D/$G:$G*100</f>
        <v>-604.08163265306121</v>
      </c>
      <c r="I79" s="58">
        <v>22.2</v>
      </c>
    </row>
    <row r="80" spans="1:12" ht="80.25" customHeight="1" x14ac:dyDescent="0.2">
      <c r="A80" s="3" t="s">
        <v>120</v>
      </c>
      <c r="B80" s="58">
        <v>1</v>
      </c>
      <c r="C80" s="58">
        <v>0.3</v>
      </c>
      <c r="D80" s="58">
        <v>0.1</v>
      </c>
      <c r="E80" s="28">
        <f>$D:$D/$B:$B*100</f>
        <v>10</v>
      </c>
      <c r="F80" s="28">
        <f>$D:$D/$C:$C*100</f>
        <v>33.333333333333336</v>
      </c>
      <c r="G80" s="58">
        <v>-1.4</v>
      </c>
      <c r="H80" s="28">
        <f>$D:$D/$G:$G*100</f>
        <v>-7.1428571428571441</v>
      </c>
      <c r="I80" s="58">
        <v>0.1</v>
      </c>
      <c r="L80" s="33"/>
    </row>
    <row r="81" spans="1:12" ht="109.5" customHeight="1" x14ac:dyDescent="0.2">
      <c r="A81" s="3" t="s">
        <v>126</v>
      </c>
      <c r="B81" s="58">
        <v>0</v>
      </c>
      <c r="C81" s="58">
        <v>0</v>
      </c>
      <c r="D81" s="58">
        <v>0</v>
      </c>
      <c r="E81" s="28">
        <v>0</v>
      </c>
      <c r="F81" s="28">
        <v>0</v>
      </c>
      <c r="G81" s="58">
        <v>2</v>
      </c>
      <c r="H81" s="28">
        <f>$D:$D/$G:$G*100</f>
        <v>0</v>
      </c>
      <c r="I81" s="58">
        <v>0</v>
      </c>
      <c r="L81" s="33"/>
    </row>
    <row r="82" spans="1:12" ht="72.75" customHeight="1" x14ac:dyDescent="0.2">
      <c r="A82" s="3" t="s">
        <v>125</v>
      </c>
      <c r="B82" s="58">
        <v>0</v>
      </c>
      <c r="C82" s="58">
        <v>0</v>
      </c>
      <c r="D82" s="58">
        <v>0</v>
      </c>
      <c r="E82" s="28">
        <v>0</v>
      </c>
      <c r="F82" s="28">
        <v>0</v>
      </c>
      <c r="G82" s="58">
        <v>0</v>
      </c>
      <c r="H82" s="28">
        <v>0</v>
      </c>
      <c r="I82" s="58">
        <v>0</v>
      </c>
      <c r="L82" s="33"/>
    </row>
    <row r="83" spans="1:12" ht="14.25" x14ac:dyDescent="0.2">
      <c r="A83" s="5" t="s">
        <v>25</v>
      </c>
      <c r="B83" s="57">
        <v>0</v>
      </c>
      <c r="C83" s="57">
        <v>0</v>
      </c>
      <c r="D83" s="57">
        <v>-4.3</v>
      </c>
      <c r="E83" s="25">
        <v>0</v>
      </c>
      <c r="F83" s="25">
        <v>0</v>
      </c>
      <c r="G83" s="57">
        <v>6.1</v>
      </c>
      <c r="H83" s="25">
        <v>0</v>
      </c>
      <c r="I83" s="57">
        <v>-350.3</v>
      </c>
    </row>
    <row r="84" spans="1:12" ht="14.25" x14ac:dyDescent="0.2">
      <c r="A84" s="7" t="s">
        <v>26</v>
      </c>
      <c r="B84" s="59">
        <f>B83+B59+B55+B51+B43+B40+B35+B30+B22+B7+B52+B53+B54+B17</f>
        <v>815875.79999999993</v>
      </c>
      <c r="C84" s="59">
        <f>C83+C59+C55+C51+C43+C40+C35+C30+C22+C7+C52+C53+C54+C17</f>
        <v>184035.9</v>
      </c>
      <c r="D84" s="59">
        <f>D83+D59+D55+D51+D43+D40+D35+D30+D22+D7+D52+D53+D54+D17</f>
        <v>147780.10000000003</v>
      </c>
      <c r="E84" s="25">
        <f t="shared" ref="E84:E91" si="19">$D:$D/$B:$B*100</f>
        <v>18.113063287328789</v>
      </c>
      <c r="F84" s="25">
        <f t="shared" ref="F84:F90" si="20">$D:$D/$C:$C*100</f>
        <v>80.2996045880179</v>
      </c>
      <c r="G84" s="59">
        <f>G83+G59+G55+G51+G43+G40+G35+G30+G22+G7+G52+G53+G54+G17</f>
        <v>205183.40000000002</v>
      </c>
      <c r="H84" s="25">
        <f t="shared" ref="H84:H90" si="21">$D:$D/$G:$G*100</f>
        <v>72.023419048519528</v>
      </c>
      <c r="I84" s="59">
        <f>I83+I59+I55+I51+I43+I40+I35+I30+I22+I7+I52+I53+I54+I17</f>
        <v>102969.2</v>
      </c>
    </row>
    <row r="85" spans="1:12" ht="14.25" x14ac:dyDescent="0.2">
      <c r="A85" s="7" t="s">
        <v>27</v>
      </c>
      <c r="B85" s="59">
        <f>B86+B91+B92+B93+B94</f>
        <v>3518800.7</v>
      </c>
      <c r="C85" s="59">
        <f>C86+C91+C92+C93+C94</f>
        <v>1202390.4000000001</v>
      </c>
      <c r="D85" s="59">
        <f>D86+D91+D92+D93+D94</f>
        <v>1125472.2</v>
      </c>
      <c r="E85" s="25">
        <f t="shared" si="19"/>
        <v>31.984539505178567</v>
      </c>
      <c r="F85" s="25">
        <f t="shared" si="20"/>
        <v>93.602893037070146</v>
      </c>
      <c r="G85" s="59">
        <f>G86+G91+G92+G93+G94</f>
        <v>1625064.7000000002</v>
      </c>
      <c r="H85" s="25">
        <f t="shared" si="21"/>
        <v>69.257070195420511</v>
      </c>
      <c r="I85" s="59">
        <f>I86+I91+I92+I93+I94</f>
        <v>131320.49999999997</v>
      </c>
    </row>
    <row r="86" spans="1:12" ht="25.5" x14ac:dyDescent="0.2">
      <c r="A86" s="7" t="s">
        <v>28</v>
      </c>
      <c r="B86" s="59">
        <f>SUM(B87:B90)</f>
        <v>3524867.4</v>
      </c>
      <c r="C86" s="59">
        <f>SUM(C87:C90)</f>
        <v>1209669.8</v>
      </c>
      <c r="D86" s="59">
        <f>SUM(D87:D90)</f>
        <v>1142265.2999999998</v>
      </c>
      <c r="E86" s="25">
        <f t="shared" si="19"/>
        <v>32.40590837544697</v>
      </c>
      <c r="F86" s="25">
        <f t="shared" si="20"/>
        <v>94.427859569611456</v>
      </c>
      <c r="G86" s="59">
        <f>$87:$87+$88:$88+$89:$89+G90</f>
        <v>1634085.7000000002</v>
      </c>
      <c r="H86" s="25">
        <f t="shared" si="21"/>
        <v>69.902410871106682</v>
      </c>
      <c r="I86" s="59">
        <f>SUM(I87:I90)</f>
        <v>131364.59999999998</v>
      </c>
    </row>
    <row r="87" spans="1:12" x14ac:dyDescent="0.2">
      <c r="A87" s="3" t="s">
        <v>29</v>
      </c>
      <c r="B87" s="58">
        <v>537939.19999999995</v>
      </c>
      <c r="C87" s="58">
        <v>73509.5</v>
      </c>
      <c r="D87" s="58">
        <v>73509.5</v>
      </c>
      <c r="E87" s="28">
        <f t="shared" si="19"/>
        <v>13.665020136104603</v>
      </c>
      <c r="F87" s="28">
        <f t="shared" si="20"/>
        <v>100</v>
      </c>
      <c r="G87" s="58">
        <v>10019.1</v>
      </c>
      <c r="H87" s="28">
        <f t="shared" si="21"/>
        <v>733.6936451377868</v>
      </c>
      <c r="I87" s="58">
        <v>33268.699999999997</v>
      </c>
    </row>
    <row r="88" spans="1:12" x14ac:dyDescent="0.2">
      <c r="A88" s="3" t="s">
        <v>30</v>
      </c>
      <c r="B88" s="58">
        <v>1812666.2</v>
      </c>
      <c r="C88" s="58">
        <v>870744.8</v>
      </c>
      <c r="D88" s="58">
        <v>866181.9</v>
      </c>
      <c r="E88" s="28">
        <f t="shared" si="19"/>
        <v>47.784964490428521</v>
      </c>
      <c r="F88" s="28">
        <f t="shared" si="20"/>
        <v>99.475977347208968</v>
      </c>
      <c r="G88" s="58">
        <v>1454764.6</v>
      </c>
      <c r="H88" s="28">
        <f t="shared" si="21"/>
        <v>59.541035023810721</v>
      </c>
      <c r="I88" s="58">
        <v>11162.2</v>
      </c>
    </row>
    <row r="89" spans="1:12" x14ac:dyDescent="0.2">
      <c r="A89" s="3" t="s">
        <v>31</v>
      </c>
      <c r="B89" s="58">
        <v>1121274.5</v>
      </c>
      <c r="C89" s="58">
        <v>256577.6</v>
      </c>
      <c r="D89" s="58">
        <v>193736</v>
      </c>
      <c r="E89" s="28">
        <f t="shared" si="19"/>
        <v>17.278195482016223</v>
      </c>
      <c r="F89" s="28">
        <f t="shared" si="20"/>
        <v>75.507760615112147</v>
      </c>
      <c r="G89" s="58">
        <v>161427.5</v>
      </c>
      <c r="H89" s="28">
        <f t="shared" si="21"/>
        <v>120.01424788217621</v>
      </c>
      <c r="I89" s="58">
        <v>82044.7</v>
      </c>
    </row>
    <row r="90" spans="1:12" x14ac:dyDescent="0.2">
      <c r="A90" s="3" t="s">
        <v>138</v>
      </c>
      <c r="B90" s="58">
        <v>52987.5</v>
      </c>
      <c r="C90" s="58">
        <v>8837.9</v>
      </c>
      <c r="D90" s="58">
        <v>8837.9</v>
      </c>
      <c r="E90" s="28">
        <f t="shared" si="19"/>
        <v>16.679216796414249</v>
      </c>
      <c r="F90" s="28">
        <f t="shared" si="20"/>
        <v>100</v>
      </c>
      <c r="G90" s="58">
        <v>7874.5</v>
      </c>
      <c r="H90" s="28">
        <f t="shared" si="21"/>
        <v>112.23442758270366</v>
      </c>
      <c r="I90" s="58">
        <v>4889</v>
      </c>
    </row>
    <row r="91" spans="1:12" ht="30" customHeight="1" x14ac:dyDescent="0.2">
      <c r="A91" s="7" t="s">
        <v>108</v>
      </c>
      <c r="B91" s="57">
        <v>1212.7</v>
      </c>
      <c r="C91" s="57">
        <v>0</v>
      </c>
      <c r="D91" s="57">
        <v>0</v>
      </c>
      <c r="E91" s="25">
        <f t="shared" si="19"/>
        <v>0</v>
      </c>
      <c r="F91" s="25">
        <v>0</v>
      </c>
      <c r="G91" s="57">
        <v>0</v>
      </c>
      <c r="H91" s="25">
        <v>0</v>
      </c>
      <c r="I91" s="57">
        <v>0</v>
      </c>
    </row>
    <row r="92" spans="1:12" ht="30" customHeight="1" x14ac:dyDescent="0.2">
      <c r="A92" s="7" t="s">
        <v>110</v>
      </c>
      <c r="B92" s="57">
        <v>0</v>
      </c>
      <c r="C92" s="57">
        <v>0</v>
      </c>
      <c r="D92" s="57">
        <v>0</v>
      </c>
      <c r="E92" s="25">
        <v>0</v>
      </c>
      <c r="F92" s="25">
        <v>0</v>
      </c>
      <c r="G92" s="57">
        <v>0</v>
      </c>
      <c r="H92" s="25">
        <v>0</v>
      </c>
      <c r="I92" s="57">
        <v>0</v>
      </c>
    </row>
    <row r="93" spans="1:12" ht="66.75" customHeight="1" x14ac:dyDescent="0.2">
      <c r="A93" s="7" t="s">
        <v>106</v>
      </c>
      <c r="B93" s="57">
        <v>0</v>
      </c>
      <c r="C93" s="57">
        <v>0</v>
      </c>
      <c r="D93" s="57">
        <v>800.8</v>
      </c>
      <c r="E93" s="25">
        <v>0</v>
      </c>
      <c r="F93" s="25">
        <v>0</v>
      </c>
      <c r="G93" s="57">
        <v>6.6</v>
      </c>
      <c r="H93" s="25">
        <f>$D:$D/$G:$G*100</f>
        <v>12133.333333333332</v>
      </c>
      <c r="I93" s="57">
        <v>0</v>
      </c>
    </row>
    <row r="94" spans="1:12" ht="24.75" customHeight="1" x14ac:dyDescent="0.2">
      <c r="A94" s="7" t="s">
        <v>33</v>
      </c>
      <c r="B94" s="57">
        <v>-7279.4</v>
      </c>
      <c r="C94" s="57">
        <v>-7279.4</v>
      </c>
      <c r="D94" s="57">
        <v>-17593.900000000001</v>
      </c>
      <c r="E94" s="25">
        <f>$D:$D/$B:$B*100</f>
        <v>241.69437041514414</v>
      </c>
      <c r="F94" s="25">
        <f>$D:$D/$C:$C*100</f>
        <v>241.69437041514414</v>
      </c>
      <c r="G94" s="57">
        <v>-9027.6</v>
      </c>
      <c r="H94" s="25">
        <f>$D:$D/$G:$G*100</f>
        <v>194.89011475918295</v>
      </c>
      <c r="I94" s="57">
        <v>-44.1</v>
      </c>
    </row>
    <row r="95" spans="1:12" ht="18.75" customHeight="1" x14ac:dyDescent="0.2">
      <c r="A95" s="5" t="s">
        <v>32</v>
      </c>
      <c r="B95" s="59">
        <f>B85+B84</f>
        <v>4334676.5</v>
      </c>
      <c r="C95" s="59">
        <f t="shared" ref="C95:D95" si="22">C85+C84</f>
        <v>1386426.3</v>
      </c>
      <c r="D95" s="59">
        <f t="shared" si="22"/>
        <v>1273252.3</v>
      </c>
      <c r="E95" s="25">
        <f>$D:$D/$B:$B*100</f>
        <v>29.373640685758211</v>
      </c>
      <c r="F95" s="25">
        <f>$D:$D/$C:$C*100</f>
        <v>91.836998475865613</v>
      </c>
      <c r="G95" s="59">
        <f>G85+G84</f>
        <v>1830248.1</v>
      </c>
      <c r="H95" s="25">
        <f>$D:$D/$G:$G*100</f>
        <v>69.567196928110448</v>
      </c>
      <c r="I95" s="59">
        <f t="shared" ref="I95" si="23">I85+I84</f>
        <v>234289.69999999995</v>
      </c>
    </row>
    <row r="96" spans="1:12" ht="24" customHeight="1" x14ac:dyDescent="0.2">
      <c r="A96" s="67" t="s">
        <v>34</v>
      </c>
      <c r="B96" s="68"/>
      <c r="C96" s="68"/>
      <c r="D96" s="68"/>
      <c r="E96" s="68"/>
      <c r="F96" s="68"/>
      <c r="G96" s="68"/>
      <c r="H96" s="68"/>
      <c r="I96" s="69"/>
    </row>
    <row r="97" spans="1:9" ht="14.25" x14ac:dyDescent="0.2">
      <c r="A97" s="9" t="s">
        <v>35</v>
      </c>
      <c r="B97" s="59">
        <f>B98+B99+B100+B101+B102+B103+B104+B105</f>
        <v>315771</v>
      </c>
      <c r="C97" s="59">
        <f>C98+C99+C100+C101+C102+C103+C104+C105</f>
        <v>59474.799999999996</v>
      </c>
      <c r="D97" s="59">
        <f>D98+D99+D100+D101+D102+D103+D104+D105</f>
        <v>54145.2</v>
      </c>
      <c r="E97" s="25">
        <f t="shared" ref="E97:E102" si="24">$D:$D/$B:$B*100</f>
        <v>17.146983098511264</v>
      </c>
      <c r="F97" s="25">
        <f>$D:$D/$C:$C*100</f>
        <v>91.03889378358565</v>
      </c>
      <c r="G97" s="59">
        <f>G98+G99+G100+G101+G102+G103+G104+G105</f>
        <v>45531.3</v>
      </c>
      <c r="H97" s="28">
        <f>$D:$D/$G:$G*100</f>
        <v>118.91863399463665</v>
      </c>
      <c r="I97" s="59">
        <f>I98+I99+I100+I101+I102+I103+I104+I105</f>
        <v>21737.9</v>
      </c>
    </row>
    <row r="98" spans="1:9" x14ac:dyDescent="0.2">
      <c r="A98" s="10" t="s">
        <v>36</v>
      </c>
      <c r="B98" s="60">
        <v>3015.7</v>
      </c>
      <c r="C98" s="60">
        <v>637.79999999999995</v>
      </c>
      <c r="D98" s="60">
        <v>613.9</v>
      </c>
      <c r="E98" s="28">
        <f t="shared" si="24"/>
        <v>20.356799416387574</v>
      </c>
      <c r="F98" s="28">
        <f>$D:$D/$C:$C*100</f>
        <v>96.252743806836008</v>
      </c>
      <c r="G98" s="60">
        <v>486.7</v>
      </c>
      <c r="H98" s="28">
        <f>$D:$D/$G:$G*100</f>
        <v>126.13519621943703</v>
      </c>
      <c r="I98" s="60">
        <v>228.6</v>
      </c>
    </row>
    <row r="99" spans="1:9" ht="14.25" customHeight="1" x14ac:dyDescent="0.2">
      <c r="A99" s="10" t="s">
        <v>37</v>
      </c>
      <c r="B99" s="60">
        <v>9470.7999999999993</v>
      </c>
      <c r="C99" s="60">
        <v>1943</v>
      </c>
      <c r="D99" s="60">
        <v>1654.8</v>
      </c>
      <c r="E99" s="28">
        <f t="shared" si="24"/>
        <v>17.472652785403557</v>
      </c>
      <c r="F99" s="28">
        <f>$D:$D/$C:$C*100</f>
        <v>85.167267112712295</v>
      </c>
      <c r="G99" s="60">
        <v>1539.3</v>
      </c>
      <c r="H99" s="28">
        <f>$D:$D/$G:$G*100</f>
        <v>107.50341064120055</v>
      </c>
      <c r="I99" s="60">
        <v>643.6</v>
      </c>
    </row>
    <row r="100" spans="1:9" ht="25.5" x14ac:dyDescent="0.2">
      <c r="A100" s="10" t="s">
        <v>38</v>
      </c>
      <c r="B100" s="60">
        <v>67947.3</v>
      </c>
      <c r="C100" s="60">
        <v>14433</v>
      </c>
      <c r="D100" s="60">
        <v>12915.9</v>
      </c>
      <c r="E100" s="28">
        <f t="shared" si="24"/>
        <v>19.008702332543017</v>
      </c>
      <c r="F100" s="28">
        <f>$D:$D/$C:$C*100</f>
        <v>89.488671793805864</v>
      </c>
      <c r="G100" s="60">
        <v>10302.6</v>
      </c>
      <c r="H100" s="28">
        <f>$D:$D/$G:$G*100</f>
        <v>125.36544173315474</v>
      </c>
      <c r="I100" s="60">
        <v>5566.3</v>
      </c>
    </row>
    <row r="101" spans="1:9" x14ac:dyDescent="0.2">
      <c r="A101" s="10" t="s">
        <v>81</v>
      </c>
      <c r="B101" s="58">
        <v>3</v>
      </c>
      <c r="C101" s="58">
        <v>3</v>
      </c>
      <c r="D101" s="58">
        <v>0</v>
      </c>
      <c r="E101" s="28">
        <f t="shared" si="24"/>
        <v>0</v>
      </c>
      <c r="F101" s="28">
        <v>0</v>
      </c>
      <c r="G101" s="58">
        <v>261.60000000000002</v>
      </c>
      <c r="H101" s="28">
        <v>0</v>
      </c>
      <c r="I101" s="58">
        <v>0</v>
      </c>
    </row>
    <row r="102" spans="1:9" ht="25.5" x14ac:dyDescent="0.2">
      <c r="A102" s="3" t="s">
        <v>39</v>
      </c>
      <c r="B102" s="60">
        <v>17989.3</v>
      </c>
      <c r="C102" s="60">
        <v>3537.3</v>
      </c>
      <c r="D102" s="60">
        <v>3461.5</v>
      </c>
      <c r="E102" s="28">
        <f t="shared" si="24"/>
        <v>19.241993851900855</v>
      </c>
      <c r="F102" s="28">
        <f>$D:$D/$C:$C*100</f>
        <v>97.857122664178888</v>
      </c>
      <c r="G102" s="60">
        <v>3082</v>
      </c>
      <c r="H102" s="28">
        <f>$D:$D/$G:$G*100</f>
        <v>112.31343283582089</v>
      </c>
      <c r="I102" s="60">
        <v>1455.2</v>
      </c>
    </row>
    <row r="103" spans="1:9" x14ac:dyDescent="0.2">
      <c r="A103" s="3" t="s">
        <v>141</v>
      </c>
      <c r="B103" s="60">
        <v>0</v>
      </c>
      <c r="C103" s="60">
        <v>0</v>
      </c>
      <c r="D103" s="60">
        <v>0</v>
      </c>
      <c r="E103" s="28">
        <v>0</v>
      </c>
      <c r="F103" s="28">
        <v>0</v>
      </c>
      <c r="G103" s="60">
        <v>0</v>
      </c>
      <c r="H103" s="28">
        <v>0</v>
      </c>
      <c r="I103" s="60">
        <v>0</v>
      </c>
    </row>
    <row r="104" spans="1:9" x14ac:dyDescent="0.2">
      <c r="A104" s="10" t="s">
        <v>40</v>
      </c>
      <c r="B104" s="60">
        <v>23260.2</v>
      </c>
      <c r="C104" s="60">
        <v>0</v>
      </c>
      <c r="D104" s="60">
        <v>0</v>
      </c>
      <c r="E104" s="28">
        <f>$D:$D/$B:$B*100</f>
        <v>0</v>
      </c>
      <c r="F104" s="28">
        <v>0</v>
      </c>
      <c r="G104" s="60">
        <v>0</v>
      </c>
      <c r="H104" s="28">
        <v>0</v>
      </c>
      <c r="I104" s="60">
        <v>0</v>
      </c>
    </row>
    <row r="105" spans="1:9" x14ac:dyDescent="0.2">
      <c r="A105" s="3" t="s">
        <v>41</v>
      </c>
      <c r="B105" s="60">
        <v>194084.7</v>
      </c>
      <c r="C105" s="60">
        <v>38920.699999999997</v>
      </c>
      <c r="D105" s="60">
        <v>35499.1</v>
      </c>
      <c r="E105" s="28">
        <f>$D:$D/$B:$B*100</f>
        <v>18.290519551515395</v>
      </c>
      <c r="F105" s="28">
        <f>$D:$D/$C:$C*100</f>
        <v>91.208791208791212</v>
      </c>
      <c r="G105" s="60">
        <v>29859.1</v>
      </c>
      <c r="H105" s="28">
        <f>$D:$D/$G:$G*100</f>
        <v>118.88871399338896</v>
      </c>
      <c r="I105" s="60">
        <v>13844.2</v>
      </c>
    </row>
    <row r="106" spans="1:9" ht="14.25" x14ac:dyDescent="0.2">
      <c r="A106" s="9" t="s">
        <v>42</v>
      </c>
      <c r="B106" s="57">
        <v>607.70000000000005</v>
      </c>
      <c r="C106" s="57">
        <v>114</v>
      </c>
      <c r="D106" s="57">
        <v>66.400000000000006</v>
      </c>
      <c r="E106" s="25">
        <f>$D:$D/$B:$B*100</f>
        <v>10.926443969063683</v>
      </c>
      <c r="F106" s="25">
        <f>$D:$D/$C:$C*100</f>
        <v>58.245614035087726</v>
      </c>
      <c r="G106" s="57">
        <v>89.3</v>
      </c>
      <c r="H106" s="28">
        <f>$D:$D/$G:$G*100</f>
        <v>74.356103023516255</v>
      </c>
      <c r="I106" s="57">
        <v>25.6</v>
      </c>
    </row>
    <row r="107" spans="1:9" ht="25.5" x14ac:dyDescent="0.2">
      <c r="A107" s="11" t="s">
        <v>43</v>
      </c>
      <c r="B107" s="57">
        <v>16707.400000000001</v>
      </c>
      <c r="C107" s="57">
        <v>3976.2</v>
      </c>
      <c r="D107" s="57">
        <v>2684.9</v>
      </c>
      <c r="E107" s="25">
        <f>$D:$D/$B:$B*100</f>
        <v>16.070124615439866</v>
      </c>
      <c r="F107" s="25">
        <f>$D:$D/$C:$C*100</f>
        <v>67.524269402947539</v>
      </c>
      <c r="G107" s="57">
        <v>2402.3000000000002</v>
      </c>
      <c r="H107" s="28">
        <f>$D:$D/$G:$G*100</f>
        <v>111.76372642883902</v>
      </c>
      <c r="I107" s="57">
        <v>1193.4000000000001</v>
      </c>
    </row>
    <row r="108" spans="1:9" ht="14.25" x14ac:dyDescent="0.2">
      <c r="A108" s="9" t="s">
        <v>44</v>
      </c>
      <c r="B108" s="59">
        <f>B109+B110+B111+B112+B113</f>
        <v>149318.39999999999</v>
      </c>
      <c r="C108" s="59">
        <f t="shared" ref="C108" si="25">C109+C110+C111+C112+C113</f>
        <v>20846</v>
      </c>
      <c r="D108" s="59">
        <f>D109+D110+D111+D112+D113</f>
        <v>19604</v>
      </c>
      <c r="E108" s="25">
        <f>$D:$D/$B:$B*100</f>
        <v>13.128991470575629</v>
      </c>
      <c r="F108" s="25">
        <f>$D:$D/$C:$C*100</f>
        <v>94.042022450350188</v>
      </c>
      <c r="G108" s="59">
        <f>G109+G110+G111+G112+G113</f>
        <v>13614.4</v>
      </c>
      <c r="H108" s="28">
        <f>$D:$D/$G:$G*100</f>
        <v>143.99459395933718</v>
      </c>
      <c r="I108" s="59">
        <f>I109+I110+I111+I112+I113</f>
        <v>9092.1</v>
      </c>
    </row>
    <row r="109" spans="1:9" x14ac:dyDescent="0.2">
      <c r="A109" s="10" t="s">
        <v>147</v>
      </c>
      <c r="B109" s="60">
        <v>0</v>
      </c>
      <c r="C109" s="60">
        <v>0</v>
      </c>
      <c r="D109" s="60">
        <v>0</v>
      </c>
      <c r="E109" s="28">
        <v>0</v>
      </c>
      <c r="F109" s="28">
        <v>0</v>
      </c>
      <c r="G109" s="60">
        <v>0</v>
      </c>
      <c r="H109" s="28">
        <v>0</v>
      </c>
      <c r="I109" s="60">
        <v>0</v>
      </c>
    </row>
    <row r="110" spans="1:9" x14ac:dyDescent="0.2">
      <c r="A110" s="10" t="s">
        <v>148</v>
      </c>
      <c r="B110" s="60">
        <v>734.5</v>
      </c>
      <c r="C110" s="60">
        <v>0</v>
      </c>
      <c r="D110" s="60">
        <v>0</v>
      </c>
      <c r="E110" s="28">
        <v>0</v>
      </c>
      <c r="F110" s="28">
        <v>0</v>
      </c>
      <c r="G110" s="60">
        <v>0</v>
      </c>
      <c r="H110" s="28">
        <v>0</v>
      </c>
      <c r="I110" s="60">
        <v>0</v>
      </c>
    </row>
    <row r="111" spans="1:9" x14ac:dyDescent="0.2">
      <c r="A111" s="10" t="s">
        <v>45</v>
      </c>
      <c r="B111" s="60">
        <v>20541.2</v>
      </c>
      <c r="C111" s="60">
        <v>3448.2</v>
      </c>
      <c r="D111" s="60">
        <v>3155.3</v>
      </c>
      <c r="E111" s="28">
        <f t="shared" ref="E111:E134" si="26">$D:$D/$B:$B*100</f>
        <v>15.360835783693261</v>
      </c>
      <c r="F111" s="28">
        <f t="shared" ref="F111:F134" si="27">$D:$D/$C:$C*100</f>
        <v>91.505713125688771</v>
      </c>
      <c r="G111" s="60">
        <v>2989.1</v>
      </c>
      <c r="H111" s="28">
        <f t="shared" ref="H111:H117" si="28">$D:$D/$G:$G*100</f>
        <v>105.56020206751198</v>
      </c>
      <c r="I111" s="60">
        <v>1505.4</v>
      </c>
    </row>
    <row r="112" spans="1:9" x14ac:dyDescent="0.2">
      <c r="A112" s="12" t="s">
        <v>88</v>
      </c>
      <c r="B112" s="58">
        <v>123051.2</v>
      </c>
      <c r="C112" s="58">
        <v>16165.9</v>
      </c>
      <c r="D112" s="58">
        <v>16165.9</v>
      </c>
      <c r="E112" s="28">
        <f t="shared" si="26"/>
        <v>13.137539495754613</v>
      </c>
      <c r="F112" s="28">
        <f t="shared" si="27"/>
        <v>100</v>
      </c>
      <c r="G112" s="58">
        <v>10501.3</v>
      </c>
      <c r="H112" s="28">
        <f t="shared" si="28"/>
        <v>153.94189290849704</v>
      </c>
      <c r="I112" s="58">
        <v>7525.3</v>
      </c>
    </row>
    <row r="113" spans="1:9" x14ac:dyDescent="0.2">
      <c r="A113" s="10" t="s">
        <v>46</v>
      </c>
      <c r="B113" s="60">
        <v>4991.5</v>
      </c>
      <c r="C113" s="60">
        <v>1231.9000000000001</v>
      </c>
      <c r="D113" s="60">
        <v>282.8</v>
      </c>
      <c r="E113" s="28">
        <f t="shared" si="26"/>
        <v>5.6656315736752481</v>
      </c>
      <c r="F113" s="28">
        <f t="shared" si="27"/>
        <v>22.956408799415538</v>
      </c>
      <c r="G113" s="60">
        <v>124</v>
      </c>
      <c r="H113" s="28">
        <f t="shared" si="28"/>
        <v>228.06451612903226</v>
      </c>
      <c r="I113" s="60">
        <v>61.4</v>
      </c>
    </row>
    <row r="114" spans="1:9" ht="14.25" x14ac:dyDescent="0.2">
      <c r="A114" s="9" t="s">
        <v>47</v>
      </c>
      <c r="B114" s="59">
        <f>B115+B116+B117+B118</f>
        <v>2444168.2000000002</v>
      </c>
      <c r="C114" s="59">
        <f>C115+C116+C117+C118</f>
        <v>1375032.6</v>
      </c>
      <c r="D114" s="59">
        <f>D115+D116+D117+D118</f>
        <v>713688.29999999993</v>
      </c>
      <c r="E114" s="25">
        <f t="shared" si="26"/>
        <v>29.199639370154635</v>
      </c>
      <c r="F114" s="25">
        <f t="shared" si="27"/>
        <v>51.903373054573386</v>
      </c>
      <c r="G114" s="59">
        <f>G115+G116+G117+G118</f>
        <v>1007716.1</v>
      </c>
      <c r="H114" s="28">
        <f t="shared" si="28"/>
        <v>70.822357606472679</v>
      </c>
      <c r="I114" s="59">
        <f>I115+I116+I117+I118</f>
        <v>106306.5</v>
      </c>
    </row>
    <row r="115" spans="1:9" x14ac:dyDescent="0.2">
      <c r="A115" s="10" t="s">
        <v>48</v>
      </c>
      <c r="B115" s="60">
        <v>2152230.6</v>
      </c>
      <c r="C115" s="60">
        <v>1342218.3</v>
      </c>
      <c r="D115" s="60">
        <v>685764.6</v>
      </c>
      <c r="E115" s="28">
        <f t="shared" si="26"/>
        <v>31.86297044563905</v>
      </c>
      <c r="F115" s="28">
        <f t="shared" si="27"/>
        <v>51.091882743663973</v>
      </c>
      <c r="G115" s="60">
        <v>943422.3</v>
      </c>
      <c r="H115" s="28">
        <f t="shared" si="28"/>
        <v>72.689038620350615</v>
      </c>
      <c r="I115" s="60">
        <v>95643.8</v>
      </c>
    </row>
    <row r="116" spans="1:9" x14ac:dyDescent="0.2">
      <c r="A116" s="10" t="s">
        <v>49</v>
      </c>
      <c r="B116" s="60">
        <v>157386.29999999999</v>
      </c>
      <c r="C116" s="60">
        <v>18563.5</v>
      </c>
      <c r="D116" s="60">
        <v>15011</v>
      </c>
      <c r="E116" s="28">
        <f t="shared" si="26"/>
        <v>9.5376789466427514</v>
      </c>
      <c r="F116" s="28">
        <f t="shared" si="27"/>
        <v>80.862983812319882</v>
      </c>
      <c r="G116" s="60">
        <v>55693.1</v>
      </c>
      <c r="H116" s="28">
        <f t="shared" si="28"/>
        <v>26.953069590308314</v>
      </c>
      <c r="I116" s="60">
        <v>4379.3</v>
      </c>
    </row>
    <row r="117" spans="1:9" x14ac:dyDescent="0.2">
      <c r="A117" s="10" t="s">
        <v>50</v>
      </c>
      <c r="B117" s="60">
        <v>132135.6</v>
      </c>
      <c r="C117" s="60">
        <v>14000.8</v>
      </c>
      <c r="D117" s="60">
        <v>12912.7</v>
      </c>
      <c r="E117" s="28">
        <f t="shared" si="26"/>
        <v>9.7723096576547128</v>
      </c>
      <c r="F117" s="28">
        <f t="shared" si="27"/>
        <v>92.228301239929152</v>
      </c>
      <c r="G117" s="60">
        <v>8400.7000000000007</v>
      </c>
      <c r="H117" s="28">
        <f t="shared" si="28"/>
        <v>153.7098098967943</v>
      </c>
      <c r="I117" s="60">
        <v>6283.4</v>
      </c>
    </row>
    <row r="118" spans="1:9" x14ac:dyDescent="0.2">
      <c r="A118" s="10" t="s">
        <v>51</v>
      </c>
      <c r="B118" s="60">
        <v>2415.6999999999998</v>
      </c>
      <c r="C118" s="60">
        <v>250</v>
      </c>
      <c r="D118" s="60">
        <v>0</v>
      </c>
      <c r="E118" s="28">
        <f t="shared" si="26"/>
        <v>0</v>
      </c>
      <c r="F118" s="28">
        <f t="shared" si="27"/>
        <v>0</v>
      </c>
      <c r="G118" s="60">
        <v>200</v>
      </c>
      <c r="H118" s="28">
        <v>0</v>
      </c>
      <c r="I118" s="60">
        <v>0</v>
      </c>
    </row>
    <row r="119" spans="1:9" ht="18.75" customHeight="1" x14ac:dyDescent="0.2">
      <c r="A119" s="13" t="s">
        <v>112</v>
      </c>
      <c r="B119" s="59">
        <f>SUM(B120:B121)</f>
        <v>14088.4</v>
      </c>
      <c r="C119" s="59">
        <f>SUM(C120:C121)</f>
        <v>1875.3</v>
      </c>
      <c r="D119" s="59">
        <f>SUM(D120:D121)</f>
        <v>695.3</v>
      </c>
      <c r="E119" s="25">
        <f t="shared" si="26"/>
        <v>4.935265892507311</v>
      </c>
      <c r="F119" s="25">
        <f t="shared" si="27"/>
        <v>37.0767343891644</v>
      </c>
      <c r="G119" s="59">
        <f>SUM(G120:G121)</f>
        <v>348.79999999999995</v>
      </c>
      <c r="H119" s="28">
        <f t="shared" ref="H119:H134" si="29">$D:$D/$G:$G*100</f>
        <v>199.34059633027522</v>
      </c>
      <c r="I119" s="59">
        <f>SUM(I120:I121)</f>
        <v>474</v>
      </c>
    </row>
    <row r="120" spans="1:9" ht="30.75" customHeight="1" x14ac:dyDescent="0.2">
      <c r="A120" s="10" t="s">
        <v>113</v>
      </c>
      <c r="B120" s="60">
        <v>1972.4</v>
      </c>
      <c r="C120" s="60">
        <v>335.3</v>
      </c>
      <c r="D120" s="60">
        <v>333.3</v>
      </c>
      <c r="E120" s="28">
        <f t="shared" si="26"/>
        <v>16.898195092273372</v>
      </c>
      <c r="F120" s="28">
        <f t="shared" si="27"/>
        <v>99.403519236504621</v>
      </c>
      <c r="G120" s="60">
        <v>25.4</v>
      </c>
      <c r="H120" s="28">
        <f t="shared" si="29"/>
        <v>1312.2047244094488</v>
      </c>
      <c r="I120" s="60">
        <v>315.60000000000002</v>
      </c>
    </row>
    <row r="121" spans="1:9" ht="20.25" customHeight="1" x14ac:dyDescent="0.2">
      <c r="A121" s="10" t="s">
        <v>111</v>
      </c>
      <c r="B121" s="60">
        <v>12116</v>
      </c>
      <c r="C121" s="60">
        <v>1540</v>
      </c>
      <c r="D121" s="60">
        <v>362</v>
      </c>
      <c r="E121" s="28">
        <f t="shared" si="26"/>
        <v>2.9877847474413999</v>
      </c>
      <c r="F121" s="28">
        <f t="shared" si="27"/>
        <v>23.506493506493506</v>
      </c>
      <c r="G121" s="60">
        <v>323.39999999999998</v>
      </c>
      <c r="H121" s="28">
        <f t="shared" si="29"/>
        <v>111.93568336425479</v>
      </c>
      <c r="I121" s="60">
        <v>158.4</v>
      </c>
    </row>
    <row r="122" spans="1:9" ht="14.25" x14ac:dyDescent="0.2">
      <c r="A122" s="13" t="s">
        <v>52</v>
      </c>
      <c r="B122" s="59">
        <f>B123+B124+B125+B126+B127</f>
        <v>1575158.2999999996</v>
      </c>
      <c r="C122" s="59">
        <f>C123+C124+C125+C126+C127</f>
        <v>293236.40000000002</v>
      </c>
      <c r="D122" s="59">
        <f>D123+D124+D125+D126+D127</f>
        <v>289483.60000000003</v>
      </c>
      <c r="E122" s="25">
        <f t="shared" si="26"/>
        <v>18.378063969824503</v>
      </c>
      <c r="F122" s="25">
        <f t="shared" si="27"/>
        <v>98.720213452354486</v>
      </c>
      <c r="G122" s="59">
        <f>G123+G124+G125+G126+G127</f>
        <v>255827.40000000002</v>
      </c>
      <c r="H122" s="28">
        <f t="shared" si="29"/>
        <v>113.15582302755686</v>
      </c>
      <c r="I122" s="59">
        <f>I123+I124+I125+I126+I127</f>
        <v>128587.40000000001</v>
      </c>
    </row>
    <row r="123" spans="1:9" x14ac:dyDescent="0.2">
      <c r="A123" s="10" t="s">
        <v>53</v>
      </c>
      <c r="B123" s="60">
        <v>632789.69999999995</v>
      </c>
      <c r="C123" s="60">
        <v>121913.5</v>
      </c>
      <c r="D123" s="60">
        <v>121867.2</v>
      </c>
      <c r="E123" s="28">
        <f t="shared" si="26"/>
        <v>19.258720551235271</v>
      </c>
      <c r="F123" s="28">
        <f t="shared" si="27"/>
        <v>99.962022253482999</v>
      </c>
      <c r="G123" s="60">
        <v>103441.60000000001</v>
      </c>
      <c r="H123" s="28">
        <f t="shared" si="29"/>
        <v>117.81256283738844</v>
      </c>
      <c r="I123" s="60">
        <v>52348.3</v>
      </c>
    </row>
    <row r="124" spans="1:9" x14ac:dyDescent="0.2">
      <c r="A124" s="10" t="s">
        <v>54</v>
      </c>
      <c r="B124" s="60">
        <v>701531.1</v>
      </c>
      <c r="C124" s="60">
        <v>128816.6</v>
      </c>
      <c r="D124" s="60">
        <v>128803.5</v>
      </c>
      <c r="E124" s="28">
        <f t="shared" si="26"/>
        <v>18.36034068910131</v>
      </c>
      <c r="F124" s="28">
        <f t="shared" si="27"/>
        <v>99.989830503211536</v>
      </c>
      <c r="G124" s="60">
        <v>108472.6</v>
      </c>
      <c r="H124" s="28">
        <f t="shared" si="29"/>
        <v>118.74288990952553</v>
      </c>
      <c r="I124" s="60">
        <v>56378.5</v>
      </c>
    </row>
    <row r="125" spans="1:9" x14ac:dyDescent="0.2">
      <c r="A125" s="10" t="s">
        <v>107</v>
      </c>
      <c r="B125" s="60">
        <v>132305.9</v>
      </c>
      <c r="C125" s="60">
        <v>24691.8</v>
      </c>
      <c r="D125" s="60">
        <v>21859</v>
      </c>
      <c r="E125" s="28">
        <f t="shared" si="26"/>
        <v>16.52156101882078</v>
      </c>
      <c r="F125" s="28">
        <f t="shared" si="27"/>
        <v>88.527365360160061</v>
      </c>
      <c r="G125" s="60">
        <v>24127.599999999999</v>
      </c>
      <c r="H125" s="28">
        <f t="shared" si="29"/>
        <v>90.597490011439191</v>
      </c>
      <c r="I125" s="60">
        <v>11124.3</v>
      </c>
    </row>
    <row r="126" spans="1:9" x14ac:dyDescent="0.2">
      <c r="A126" s="10" t="s">
        <v>55</v>
      </c>
      <c r="B126" s="60">
        <v>15819.4</v>
      </c>
      <c r="C126" s="60">
        <v>3461.5</v>
      </c>
      <c r="D126" s="60">
        <v>3425.2</v>
      </c>
      <c r="E126" s="28">
        <f t="shared" si="26"/>
        <v>21.651895773543874</v>
      </c>
      <c r="F126" s="28">
        <f t="shared" si="27"/>
        <v>98.951321681352013</v>
      </c>
      <c r="G126" s="60">
        <v>7521.6</v>
      </c>
      <c r="H126" s="28">
        <f t="shared" si="29"/>
        <v>45.538183365241437</v>
      </c>
      <c r="I126" s="60">
        <v>2750.2</v>
      </c>
    </row>
    <row r="127" spans="1:9" x14ac:dyDescent="0.2">
      <c r="A127" s="10" t="s">
        <v>56</v>
      </c>
      <c r="B127" s="60">
        <v>92712.2</v>
      </c>
      <c r="C127" s="60">
        <v>14353</v>
      </c>
      <c r="D127" s="58">
        <v>13528.7</v>
      </c>
      <c r="E127" s="28">
        <f t="shared" si="26"/>
        <v>14.592146448903165</v>
      </c>
      <c r="F127" s="28">
        <f t="shared" si="27"/>
        <v>94.25694976659932</v>
      </c>
      <c r="G127" s="58">
        <v>12264</v>
      </c>
      <c r="H127" s="28">
        <f t="shared" si="29"/>
        <v>110.31229615133726</v>
      </c>
      <c r="I127" s="58">
        <v>5986.1</v>
      </c>
    </row>
    <row r="128" spans="1:9" ht="28.5" customHeight="1" x14ac:dyDescent="0.2">
      <c r="A128" s="13" t="s">
        <v>57</v>
      </c>
      <c r="B128" s="59">
        <f>B129+B130</f>
        <v>153025.9</v>
      </c>
      <c r="C128" s="59">
        <f>C129+C130</f>
        <v>35353.199999999997</v>
      </c>
      <c r="D128" s="59">
        <f>D129+D130</f>
        <v>28804.199999999997</v>
      </c>
      <c r="E128" s="25">
        <f t="shared" si="26"/>
        <v>18.823088117763071</v>
      </c>
      <c r="F128" s="25">
        <f t="shared" si="27"/>
        <v>81.475509996266254</v>
      </c>
      <c r="G128" s="59">
        <f>G129+G130</f>
        <v>33447.199999999997</v>
      </c>
      <c r="H128" s="28">
        <f t="shared" si="29"/>
        <v>86.118419479059526</v>
      </c>
      <c r="I128" s="59">
        <f>I129+I130</f>
        <v>13425.7</v>
      </c>
    </row>
    <row r="129" spans="1:9" x14ac:dyDescent="0.2">
      <c r="A129" s="10" t="s">
        <v>58</v>
      </c>
      <c r="B129" s="60">
        <v>143627.6</v>
      </c>
      <c r="C129" s="60">
        <v>32001.8</v>
      </c>
      <c r="D129" s="60">
        <v>25851.1</v>
      </c>
      <c r="E129" s="28">
        <f t="shared" si="26"/>
        <v>17.998699414318693</v>
      </c>
      <c r="F129" s="28">
        <f t="shared" si="27"/>
        <v>80.780143616921535</v>
      </c>
      <c r="G129" s="60">
        <v>31610.3</v>
      </c>
      <c r="H129" s="28">
        <f t="shared" si="29"/>
        <v>81.780622138986331</v>
      </c>
      <c r="I129" s="60">
        <v>11155</v>
      </c>
    </row>
    <row r="130" spans="1:9" ht="25.5" x14ac:dyDescent="0.2">
      <c r="A130" s="10" t="s">
        <v>59</v>
      </c>
      <c r="B130" s="60">
        <v>9398.2999999999993</v>
      </c>
      <c r="C130" s="60">
        <v>3351.4</v>
      </c>
      <c r="D130" s="60">
        <v>2953.1</v>
      </c>
      <c r="E130" s="28">
        <f t="shared" si="26"/>
        <v>31.421640083844952</v>
      </c>
      <c r="F130" s="28">
        <f t="shared" si="27"/>
        <v>88.11541445366116</v>
      </c>
      <c r="G130" s="60">
        <v>1836.9</v>
      </c>
      <c r="H130" s="28">
        <f t="shared" si="29"/>
        <v>160.76542000108878</v>
      </c>
      <c r="I130" s="60">
        <v>2270.6999999999998</v>
      </c>
    </row>
    <row r="131" spans="1:9" ht="18.75" customHeight="1" x14ac:dyDescent="0.2">
      <c r="A131" s="13" t="s">
        <v>60</v>
      </c>
      <c r="B131" s="59">
        <f>B132+B133+B134+B135</f>
        <v>111222.59999999999</v>
      </c>
      <c r="C131" s="59">
        <f>C132+C133+C134+C135</f>
        <v>25003.200000000001</v>
      </c>
      <c r="D131" s="59">
        <f>D132+D133+D134+D135</f>
        <v>24711.1</v>
      </c>
      <c r="E131" s="25">
        <f t="shared" si="26"/>
        <v>22.217696763067938</v>
      </c>
      <c r="F131" s="25">
        <f t="shared" si="27"/>
        <v>98.831749536059377</v>
      </c>
      <c r="G131" s="59">
        <f>G132+G133+G134+G135</f>
        <v>26204.5</v>
      </c>
      <c r="H131" s="28">
        <f t="shared" si="29"/>
        <v>94.300978839512297</v>
      </c>
      <c r="I131" s="59">
        <f>I132+I133+I134+I135</f>
        <v>14766.6</v>
      </c>
    </row>
    <row r="132" spans="1:9" x14ac:dyDescent="0.2">
      <c r="A132" s="10" t="s">
        <v>61</v>
      </c>
      <c r="B132" s="60">
        <v>1915.8</v>
      </c>
      <c r="C132" s="60">
        <v>319.3</v>
      </c>
      <c r="D132" s="60">
        <v>287.10000000000002</v>
      </c>
      <c r="E132" s="28">
        <f t="shared" si="26"/>
        <v>14.98590667084247</v>
      </c>
      <c r="F132" s="28">
        <f t="shared" si="27"/>
        <v>89.915440025054821</v>
      </c>
      <c r="G132" s="60">
        <v>288.5</v>
      </c>
      <c r="H132" s="28">
        <f t="shared" si="29"/>
        <v>99.514731369150795</v>
      </c>
      <c r="I132" s="60">
        <v>143.5</v>
      </c>
    </row>
    <row r="133" spans="1:9" x14ac:dyDescent="0.2">
      <c r="A133" s="10" t="s">
        <v>62</v>
      </c>
      <c r="B133" s="60">
        <v>102977.9</v>
      </c>
      <c r="C133" s="60">
        <v>23728.9</v>
      </c>
      <c r="D133" s="60">
        <v>23728.799999999999</v>
      </c>
      <c r="E133" s="28">
        <f t="shared" si="26"/>
        <v>23.042613997760686</v>
      </c>
      <c r="F133" s="28">
        <f t="shared" si="27"/>
        <v>99.99957857296377</v>
      </c>
      <c r="G133" s="60">
        <v>17921.3</v>
      </c>
      <c r="H133" s="28">
        <f t="shared" si="29"/>
        <v>132.40557325640438</v>
      </c>
      <c r="I133" s="60">
        <v>14372.4</v>
      </c>
    </row>
    <row r="134" spans="1:9" x14ac:dyDescent="0.2">
      <c r="A134" s="10" t="s">
        <v>63</v>
      </c>
      <c r="B134" s="58">
        <v>6328.9</v>
      </c>
      <c r="C134" s="58">
        <v>955</v>
      </c>
      <c r="D134" s="58">
        <v>695.2</v>
      </c>
      <c r="E134" s="28">
        <f t="shared" si="26"/>
        <v>10.984531277157169</v>
      </c>
      <c r="F134" s="28">
        <f t="shared" si="27"/>
        <v>72.795811518324612</v>
      </c>
      <c r="G134" s="58">
        <v>7994.7</v>
      </c>
      <c r="H134" s="28">
        <f t="shared" si="29"/>
        <v>8.6957609416238277</v>
      </c>
      <c r="I134" s="58">
        <v>250.7</v>
      </c>
    </row>
    <row r="135" spans="1:9" x14ac:dyDescent="0.2">
      <c r="A135" s="10" t="s">
        <v>64</v>
      </c>
      <c r="B135" s="60">
        <v>0</v>
      </c>
      <c r="C135" s="60">
        <v>0</v>
      </c>
      <c r="D135" s="60">
        <v>0</v>
      </c>
      <c r="E135" s="28">
        <v>0</v>
      </c>
      <c r="F135" s="28">
        <v>0</v>
      </c>
      <c r="G135" s="60">
        <v>0</v>
      </c>
      <c r="H135" s="28">
        <v>0</v>
      </c>
      <c r="I135" s="60">
        <v>0</v>
      </c>
    </row>
    <row r="136" spans="1:9" ht="16.5" customHeight="1" x14ac:dyDescent="0.2">
      <c r="A136" s="13" t="s">
        <v>71</v>
      </c>
      <c r="B136" s="57">
        <f>B137+B138+B139</f>
        <v>82194</v>
      </c>
      <c r="C136" s="57">
        <f>C137+C138+C139</f>
        <v>14798.900000000001</v>
      </c>
      <c r="D136" s="57">
        <f>D137+D138+D139</f>
        <v>12652.4</v>
      </c>
      <c r="E136" s="25">
        <f>$D:$D/$B:$B*100</f>
        <v>15.393337713215077</v>
      </c>
      <c r="F136" s="25">
        <f>$D:$D/$C:$C*100</f>
        <v>85.495543587699075</v>
      </c>
      <c r="G136" s="57">
        <f>G137+G138+G139</f>
        <v>12984.2</v>
      </c>
      <c r="H136" s="28">
        <f>$D:$D/$G:$G*100</f>
        <v>97.444586497435338</v>
      </c>
      <c r="I136" s="57">
        <f>I137+I138+I139</f>
        <v>6367.7</v>
      </c>
    </row>
    <row r="137" spans="1:9" x14ac:dyDescent="0.2">
      <c r="A137" s="36" t="s">
        <v>72</v>
      </c>
      <c r="B137" s="58">
        <v>54687.7</v>
      </c>
      <c r="C137" s="58">
        <v>10719</v>
      </c>
      <c r="D137" s="58">
        <v>9430.7000000000007</v>
      </c>
      <c r="E137" s="28">
        <f>$D:$D/$B:$B*100</f>
        <v>17.24464550529644</v>
      </c>
      <c r="F137" s="28">
        <f>$D:$D/$C:$C*100</f>
        <v>87.981154958484936</v>
      </c>
      <c r="G137" s="58">
        <v>9450</v>
      </c>
      <c r="H137" s="28">
        <f>$D:$D/$G:$G*100</f>
        <v>99.795767195767198</v>
      </c>
      <c r="I137" s="58">
        <v>4330.7</v>
      </c>
    </row>
    <row r="138" spans="1:9" x14ac:dyDescent="0.2">
      <c r="A138" s="14" t="s">
        <v>73</v>
      </c>
      <c r="B138" s="58">
        <v>23025.4</v>
      </c>
      <c r="C138" s="58">
        <v>3191.2</v>
      </c>
      <c r="D138" s="58">
        <v>2390.9</v>
      </c>
      <c r="E138" s="28">
        <f>$D:$D/$B:$B*100</f>
        <v>10.383750119433321</v>
      </c>
      <c r="F138" s="28">
        <f>$D:$D/$C:$C*100</f>
        <v>74.921659563800461</v>
      </c>
      <c r="G138" s="58">
        <v>2822.1</v>
      </c>
      <c r="H138" s="28">
        <f>$D:$D/$G:$G*100</f>
        <v>84.720598136139756</v>
      </c>
      <c r="I138" s="58">
        <v>1655.8</v>
      </c>
    </row>
    <row r="139" spans="1:9" ht="24.75" customHeight="1" x14ac:dyDescent="0.2">
      <c r="A139" s="14" t="s">
        <v>82</v>
      </c>
      <c r="B139" s="58">
        <v>4480.8999999999996</v>
      </c>
      <c r="C139" s="58">
        <v>888.7</v>
      </c>
      <c r="D139" s="58">
        <v>830.8</v>
      </c>
      <c r="E139" s="28">
        <f>$D:$D/$B:$B*100</f>
        <v>18.540918119127856</v>
      </c>
      <c r="F139" s="28">
        <f>$D:$D/$C:$C*100</f>
        <v>93.484865533925955</v>
      </c>
      <c r="G139" s="58">
        <v>712.1</v>
      </c>
      <c r="H139" s="28">
        <f>$D:$D/$G:$G*100</f>
        <v>116.66900716191546</v>
      </c>
      <c r="I139" s="58">
        <v>381.2</v>
      </c>
    </row>
    <row r="140" spans="1:9" ht="25.5" x14ac:dyDescent="0.2">
      <c r="A140" s="15" t="s">
        <v>94</v>
      </c>
      <c r="B140" s="57">
        <f t="shared" ref="B140:H140" si="30">B141</f>
        <v>0</v>
      </c>
      <c r="C140" s="57">
        <f t="shared" si="30"/>
        <v>0</v>
      </c>
      <c r="D140" s="57">
        <f>D141</f>
        <v>0</v>
      </c>
      <c r="E140" s="26">
        <f t="shared" si="30"/>
        <v>0</v>
      </c>
      <c r="F140" s="26">
        <f t="shared" si="30"/>
        <v>0</v>
      </c>
      <c r="G140" s="57">
        <f t="shared" si="30"/>
        <v>0</v>
      </c>
      <c r="H140" s="27">
        <f t="shared" si="30"/>
        <v>0</v>
      </c>
      <c r="I140" s="57">
        <f>I141</f>
        <v>0</v>
      </c>
    </row>
    <row r="141" spans="1:9" ht="26.25" customHeight="1" x14ac:dyDescent="0.2">
      <c r="A141" s="14" t="s">
        <v>94</v>
      </c>
      <c r="B141" s="58">
        <v>0</v>
      </c>
      <c r="C141" s="58">
        <v>0</v>
      </c>
      <c r="D141" s="58">
        <v>0</v>
      </c>
      <c r="E141" s="28">
        <v>0</v>
      </c>
      <c r="F141" s="28">
        <v>0</v>
      </c>
      <c r="G141" s="60">
        <v>0</v>
      </c>
      <c r="H141" s="28">
        <v>0</v>
      </c>
      <c r="I141" s="58">
        <v>0</v>
      </c>
    </row>
    <row r="142" spans="1:9" ht="21" customHeight="1" x14ac:dyDescent="0.2">
      <c r="A142" s="34" t="s">
        <v>65</v>
      </c>
      <c r="B142" s="61">
        <f>B97+B106+B107+B108+B114+B119+B122+B128+B131+B136+B140</f>
        <v>4862261.8999999994</v>
      </c>
      <c r="C142" s="61">
        <f>C97+C106+C107+C108+C114+C119+C122+C128+C131+C136+C140</f>
        <v>1829710.6</v>
      </c>
      <c r="D142" s="61">
        <f>D97+D106+D107+D108+D114+D119+D122+D128+D131+D136+D140</f>
        <v>1146535.3999999999</v>
      </c>
      <c r="E142" s="35">
        <f>$D:$D/$B:$B*100</f>
        <v>23.580288836354129</v>
      </c>
      <c r="F142" s="35">
        <f>$D:$D/$C:$C*100</f>
        <v>62.662117167600165</v>
      </c>
      <c r="G142" s="61">
        <f>G97+G106+G107+G108+G114+G119+G122+G128+G131+G136+G140</f>
        <v>1398165.5</v>
      </c>
      <c r="H142" s="47">
        <f>$D:$D/$G:$G*100</f>
        <v>82.002838719736687</v>
      </c>
      <c r="I142" s="61">
        <f>I97+I106+I107+I108+I114+I119+I122+I128+I131+I136+I140</f>
        <v>301976.90000000002</v>
      </c>
    </row>
    <row r="143" spans="1:9" ht="24" customHeight="1" x14ac:dyDescent="0.2">
      <c r="A143" s="16" t="s">
        <v>66</v>
      </c>
      <c r="B143" s="61">
        <f>B95-B142</f>
        <v>-527585.39999999944</v>
      </c>
      <c r="C143" s="61">
        <f>C95-C142</f>
        <v>-443284.30000000005</v>
      </c>
      <c r="D143" s="61">
        <f>D95-D142</f>
        <v>126716.90000000014</v>
      </c>
      <c r="E143" s="29"/>
      <c r="F143" s="29"/>
      <c r="G143" s="61">
        <f>G95-G142</f>
        <v>432082.60000000009</v>
      </c>
      <c r="H143" s="48"/>
      <c r="I143" s="61">
        <f>I95-I142</f>
        <v>-67687.20000000007</v>
      </c>
    </row>
    <row r="144" spans="1:9" ht="30" customHeight="1" x14ac:dyDescent="0.2">
      <c r="A144" s="3" t="s">
        <v>67</v>
      </c>
      <c r="B144" s="58" t="s">
        <v>152</v>
      </c>
      <c r="C144" s="58"/>
      <c r="D144" s="58" t="s">
        <v>158</v>
      </c>
      <c r="E144" s="27"/>
      <c r="F144" s="27"/>
      <c r="G144" s="58"/>
      <c r="H144" s="27"/>
      <c r="I144" s="58"/>
    </row>
    <row r="145" spans="1:9" ht="17.25" customHeight="1" x14ac:dyDescent="0.25">
      <c r="A145" s="7" t="s">
        <v>68</v>
      </c>
      <c r="B145" s="57">
        <v>552767.1</v>
      </c>
      <c r="C145" s="58"/>
      <c r="D145" s="57">
        <f>SUM(D147,D148)</f>
        <v>679484</v>
      </c>
      <c r="E145" s="27"/>
      <c r="F145" s="27"/>
      <c r="G145" s="62"/>
      <c r="H145" s="32"/>
      <c r="I145" s="57">
        <f>SUM(I147,I148)</f>
        <v>-68687</v>
      </c>
    </row>
    <row r="146" spans="1:9" x14ac:dyDescent="0.2">
      <c r="A146" s="3" t="s">
        <v>7</v>
      </c>
      <c r="B146" s="58"/>
      <c r="C146" s="58"/>
      <c r="D146" s="58"/>
      <c r="E146" s="27"/>
      <c r="F146" s="27"/>
      <c r="G146" s="58"/>
      <c r="H146" s="32"/>
      <c r="I146" s="58"/>
    </row>
    <row r="147" spans="1:9" ht="18" customHeight="1" x14ac:dyDescent="0.2">
      <c r="A147" s="8" t="s">
        <v>69</v>
      </c>
      <c r="B147" s="58">
        <v>440062.1</v>
      </c>
      <c r="C147" s="58"/>
      <c r="D147" s="58">
        <v>589827.19999999995</v>
      </c>
      <c r="E147" s="27"/>
      <c r="F147" s="27"/>
      <c r="G147" s="58"/>
      <c r="H147" s="32"/>
      <c r="I147" s="58">
        <v>-93879</v>
      </c>
    </row>
    <row r="148" spans="1:9" x14ac:dyDescent="0.2">
      <c r="A148" s="3" t="s">
        <v>70</v>
      </c>
      <c r="B148" s="58">
        <v>112705</v>
      </c>
      <c r="C148" s="58"/>
      <c r="D148" s="58">
        <v>89656.8</v>
      </c>
      <c r="E148" s="27"/>
      <c r="F148" s="27"/>
      <c r="G148" s="58"/>
      <c r="H148" s="32"/>
      <c r="I148" s="58">
        <v>25192</v>
      </c>
    </row>
    <row r="149" spans="1:9" hidden="1" x14ac:dyDescent="0.2">
      <c r="A149" s="4" t="s">
        <v>92</v>
      </c>
      <c r="B149" s="63"/>
      <c r="C149" s="63"/>
      <c r="D149" s="63"/>
      <c r="E149" s="30"/>
      <c r="F149" s="30"/>
      <c r="G149" s="63"/>
      <c r="H149" s="31"/>
      <c r="I149" s="63"/>
    </row>
    <row r="150" spans="1:9" ht="12" customHeight="1" x14ac:dyDescent="0.25">
      <c r="A150" s="17"/>
    </row>
    <row r="151" spans="1:9" hidden="1" x14ac:dyDescent="0.25">
      <c r="A151" s="18"/>
      <c r="B151" s="65"/>
    </row>
    <row r="152" spans="1:9" ht="31.5" hidden="1" x14ac:dyDescent="0.25">
      <c r="A152" s="19" t="s">
        <v>100</v>
      </c>
      <c r="B152" s="66"/>
      <c r="C152" s="66"/>
      <c r="D152" s="66"/>
      <c r="E152" s="23"/>
      <c r="F152" s="23"/>
      <c r="G152" s="66"/>
      <c r="H152" s="23" t="s">
        <v>89</v>
      </c>
      <c r="I152" s="66"/>
    </row>
    <row r="153" spans="1:9" x14ac:dyDescent="0.25">
      <c r="A153" s="18"/>
      <c r="B153" s="66"/>
      <c r="C153" s="66"/>
      <c r="D153" s="66"/>
      <c r="E153" s="24"/>
      <c r="F153" s="24"/>
      <c r="G153" s="66"/>
      <c r="H153" s="24"/>
      <c r="I153" s="66"/>
    </row>
    <row r="155" spans="1:9" x14ac:dyDescent="0.25">
      <c r="A155" s="21" t="s">
        <v>93</v>
      </c>
    </row>
  </sheetData>
  <mergeCells count="14">
    <mergeCell ref="A96:I96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2023-04-05T05:36:31Z</cp:lastPrinted>
  <dcterms:created xsi:type="dcterms:W3CDTF">2010-09-10T01:16:58Z</dcterms:created>
  <dcterms:modified xsi:type="dcterms:W3CDTF">2024-02-07T08:40:05Z</dcterms:modified>
</cp:coreProperties>
</file>