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G138" i="1" l="1"/>
  <c r="F48" i="1"/>
  <c r="H48" i="1"/>
  <c r="I147" i="1" l="1"/>
  <c r="I9" i="1" l="1"/>
  <c r="D9" i="1"/>
  <c r="C9" i="1"/>
  <c r="B9" i="1"/>
  <c r="G9" i="1" l="1"/>
  <c r="D147" i="1" l="1"/>
  <c r="F82" i="1" l="1"/>
  <c r="E82" i="1"/>
  <c r="H15" i="1"/>
  <c r="F15" i="1"/>
  <c r="E15" i="1"/>
  <c r="I142" i="1" l="1"/>
  <c r="I138" i="1"/>
  <c r="I133" i="1"/>
  <c r="I130" i="1"/>
  <c r="I124" i="1"/>
  <c r="I121" i="1"/>
  <c r="I116" i="1"/>
  <c r="I110" i="1"/>
  <c r="I99" i="1"/>
  <c r="I88" i="1"/>
  <c r="I87" i="1" s="1"/>
  <c r="I60" i="1"/>
  <c r="I56" i="1"/>
  <c r="I44" i="1"/>
  <c r="I41" i="1"/>
  <c r="I36" i="1"/>
  <c r="I33" i="1"/>
  <c r="I31" i="1" s="1"/>
  <c r="I24" i="1"/>
  <c r="I23" i="1" s="1"/>
  <c r="I18" i="1"/>
  <c r="I7" i="1"/>
  <c r="E50" i="1"/>
  <c r="F50" i="1"/>
  <c r="I144" i="1" l="1"/>
  <c r="I86" i="1"/>
  <c r="I97" i="1" s="1"/>
  <c r="F51" i="1"/>
  <c r="H40" i="1"/>
  <c r="E40" i="1"/>
  <c r="I145" i="1" l="1"/>
  <c r="G44" i="1"/>
  <c r="D44" i="1"/>
  <c r="C44" i="1"/>
  <c r="B44" i="1"/>
  <c r="E48" i="1"/>
  <c r="H46" i="1"/>
  <c r="C60" i="1" l="1"/>
  <c r="C56" i="1"/>
  <c r="C41" i="1"/>
  <c r="C36" i="1"/>
  <c r="C33" i="1"/>
  <c r="C31" i="1" s="1"/>
  <c r="C24" i="1"/>
  <c r="C23" i="1" s="1"/>
  <c r="C18" i="1"/>
  <c r="C7" i="1"/>
  <c r="C86" i="1" l="1"/>
  <c r="D41" i="1"/>
  <c r="G56" i="1" l="1"/>
  <c r="D56" i="1"/>
  <c r="B56" i="1"/>
  <c r="G110" i="1" l="1"/>
  <c r="C110" i="1"/>
  <c r="D110" i="1"/>
  <c r="B110" i="1"/>
  <c r="G24" i="1"/>
  <c r="D24" i="1"/>
  <c r="D23" i="1" s="1"/>
  <c r="G121" i="1" l="1"/>
  <c r="H26" i="1" l="1"/>
  <c r="H25" i="1"/>
  <c r="D33" i="1" l="1"/>
  <c r="H122" i="1" l="1"/>
  <c r="F120" i="1"/>
  <c r="F80" i="1"/>
  <c r="E80" i="1"/>
  <c r="E29" i="1"/>
  <c r="B99" i="1" l="1"/>
  <c r="C99" i="1"/>
  <c r="D99" i="1"/>
  <c r="G99" i="1"/>
  <c r="E120" i="1" l="1"/>
  <c r="H123" i="1" l="1"/>
  <c r="H83" i="1"/>
  <c r="F96" i="1"/>
  <c r="F75" i="1"/>
  <c r="F26" i="1" l="1"/>
  <c r="E26" i="1"/>
  <c r="H141" i="1"/>
  <c r="H140" i="1"/>
  <c r="H115" i="1"/>
  <c r="H114" i="1"/>
  <c r="H113" i="1"/>
  <c r="H109" i="1"/>
  <c r="H108" i="1"/>
  <c r="H30" i="1"/>
  <c r="F63" i="1"/>
  <c r="E63" i="1"/>
  <c r="F30" i="1"/>
  <c r="G36" i="1" l="1"/>
  <c r="D36" i="1"/>
  <c r="B36" i="1"/>
  <c r="H45" i="1"/>
  <c r="E39" i="1"/>
  <c r="H82" i="1" l="1"/>
  <c r="H81" i="1"/>
  <c r="H80" i="1"/>
  <c r="H76" i="1"/>
  <c r="H75" i="1"/>
  <c r="H74" i="1"/>
  <c r="H73" i="1"/>
  <c r="H69" i="1"/>
  <c r="H68" i="1"/>
  <c r="H64" i="1"/>
  <c r="H63" i="1"/>
  <c r="H62" i="1"/>
  <c r="H61" i="1"/>
  <c r="F61" i="1" l="1"/>
  <c r="G23" i="1"/>
  <c r="E30" i="1"/>
  <c r="H110" i="1" l="1"/>
  <c r="B24" i="1"/>
  <c r="B23" i="1" s="1"/>
  <c r="H28" i="1"/>
  <c r="F28" i="1"/>
  <c r="E28" i="1"/>
  <c r="H14" i="1"/>
  <c r="F14" i="1"/>
  <c r="E14" i="1"/>
  <c r="H24" i="1" l="1"/>
  <c r="E24" i="1"/>
  <c r="F24" i="1"/>
  <c r="D133" i="1"/>
  <c r="C133" i="1"/>
  <c r="B133" i="1"/>
  <c r="G133" i="1"/>
  <c r="G60" i="1"/>
  <c r="F23" i="1" l="1"/>
  <c r="E23" i="1"/>
  <c r="H23" i="1"/>
  <c r="F123" i="1"/>
  <c r="F122" i="1"/>
  <c r="E106" i="1"/>
  <c r="E103" i="1"/>
  <c r="H95" i="1"/>
  <c r="E96" i="1"/>
  <c r="E93" i="1"/>
  <c r="F79" i="1"/>
  <c r="E79" i="1"/>
  <c r="F73" i="1"/>
  <c r="F69" i="1"/>
  <c r="E61" i="1"/>
  <c r="E101" i="1" l="1"/>
  <c r="H11" i="1" l="1"/>
  <c r="E76" i="1" l="1"/>
  <c r="B60" i="1"/>
  <c r="D60" i="1"/>
  <c r="E73" i="1"/>
  <c r="F81" i="1"/>
  <c r="E81" i="1"/>
  <c r="C121" i="1"/>
  <c r="D121" i="1"/>
  <c r="H121" i="1" s="1"/>
  <c r="B121" i="1"/>
  <c r="E122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E20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5" i="1"/>
  <c r="F45" i="1"/>
  <c r="E46" i="1"/>
  <c r="F46" i="1"/>
  <c r="E49" i="1"/>
  <c r="F49" i="1"/>
  <c r="H49" i="1"/>
  <c r="E51" i="1"/>
  <c r="E52" i="1"/>
  <c r="F52" i="1"/>
  <c r="H52" i="1"/>
  <c r="E54" i="1"/>
  <c r="F54" i="1"/>
  <c r="H54" i="1"/>
  <c r="E55" i="1"/>
  <c r="F55" i="1"/>
  <c r="H55" i="1"/>
  <c r="E58" i="1"/>
  <c r="F58" i="1"/>
  <c r="H58" i="1"/>
  <c r="E59" i="1"/>
  <c r="F59" i="1"/>
  <c r="H59" i="1"/>
  <c r="E62" i="1"/>
  <c r="F62" i="1"/>
  <c r="E64" i="1"/>
  <c r="F64" i="1"/>
  <c r="E68" i="1"/>
  <c r="F68" i="1"/>
  <c r="E69" i="1"/>
  <c r="E74" i="1"/>
  <c r="F74" i="1"/>
  <c r="E75" i="1"/>
  <c r="B88" i="1"/>
  <c r="B87" i="1" s="1"/>
  <c r="C88" i="1"/>
  <c r="C87" i="1" s="1"/>
  <c r="D88" i="1"/>
  <c r="D87" i="1" s="1"/>
  <c r="G88" i="1"/>
  <c r="G87" i="1" s="1"/>
  <c r="E89" i="1"/>
  <c r="F89" i="1"/>
  <c r="H89" i="1"/>
  <c r="E90" i="1"/>
  <c r="F90" i="1"/>
  <c r="H90" i="1"/>
  <c r="E91" i="1"/>
  <c r="F91" i="1"/>
  <c r="H91" i="1"/>
  <c r="E92" i="1"/>
  <c r="F92" i="1"/>
  <c r="H92" i="1"/>
  <c r="H96" i="1"/>
  <c r="E100" i="1"/>
  <c r="F100" i="1"/>
  <c r="H100" i="1"/>
  <c r="F101" i="1"/>
  <c r="H101" i="1"/>
  <c r="E102" i="1"/>
  <c r="F102" i="1"/>
  <c r="H102" i="1"/>
  <c r="E104" i="1"/>
  <c r="F104" i="1"/>
  <c r="H104" i="1"/>
  <c r="E107" i="1"/>
  <c r="F107" i="1"/>
  <c r="H107" i="1"/>
  <c r="E108" i="1"/>
  <c r="F108" i="1"/>
  <c r="E109" i="1"/>
  <c r="F109" i="1"/>
  <c r="E113" i="1"/>
  <c r="F113" i="1"/>
  <c r="E114" i="1"/>
  <c r="F114" i="1"/>
  <c r="E115" i="1"/>
  <c r="F115" i="1"/>
  <c r="B116" i="1"/>
  <c r="C116" i="1"/>
  <c r="D116" i="1"/>
  <c r="G116" i="1"/>
  <c r="E117" i="1"/>
  <c r="F117" i="1"/>
  <c r="H117" i="1"/>
  <c r="E118" i="1"/>
  <c r="F118" i="1"/>
  <c r="H118" i="1"/>
  <c r="E119" i="1"/>
  <c r="F119" i="1"/>
  <c r="H119" i="1"/>
  <c r="E123" i="1"/>
  <c r="B124" i="1"/>
  <c r="C124" i="1"/>
  <c r="D124" i="1"/>
  <c r="G124" i="1"/>
  <c r="E125" i="1"/>
  <c r="F125" i="1"/>
  <c r="H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B130" i="1"/>
  <c r="C130" i="1"/>
  <c r="D130" i="1"/>
  <c r="G130" i="1"/>
  <c r="E131" i="1"/>
  <c r="F131" i="1"/>
  <c r="H131" i="1"/>
  <c r="E132" i="1"/>
  <c r="F132" i="1"/>
  <c r="H132" i="1"/>
  <c r="E134" i="1"/>
  <c r="F134" i="1"/>
  <c r="H134" i="1"/>
  <c r="E135" i="1"/>
  <c r="F135" i="1"/>
  <c r="H135" i="1"/>
  <c r="E136" i="1"/>
  <c r="F136" i="1"/>
  <c r="H136" i="1"/>
  <c r="B138" i="1"/>
  <c r="C138" i="1"/>
  <c r="D138" i="1"/>
  <c r="E139" i="1"/>
  <c r="F139" i="1"/>
  <c r="H139" i="1"/>
  <c r="E140" i="1"/>
  <c r="F140" i="1"/>
  <c r="E141" i="1"/>
  <c r="F141" i="1"/>
  <c r="B142" i="1"/>
  <c r="C142" i="1"/>
  <c r="D142" i="1"/>
  <c r="E142" i="1"/>
  <c r="F142" i="1"/>
  <c r="G142" i="1"/>
  <c r="H142" i="1"/>
  <c r="D86" i="1" l="1"/>
  <c r="D97" i="1" s="1"/>
  <c r="G86" i="1"/>
  <c r="G97" i="1" s="1"/>
  <c r="B86" i="1"/>
  <c r="B97" i="1" s="1"/>
  <c r="E31" i="1"/>
  <c r="F31" i="1"/>
  <c r="F33" i="1"/>
  <c r="H31" i="1"/>
  <c r="H60" i="1"/>
  <c r="F121" i="1"/>
  <c r="E99" i="1"/>
  <c r="E56" i="1"/>
  <c r="E44" i="1"/>
  <c r="H36" i="1"/>
  <c r="E9" i="1"/>
  <c r="E138" i="1"/>
  <c r="E133" i="1"/>
  <c r="F116" i="1"/>
  <c r="G144" i="1"/>
  <c r="F138" i="1"/>
  <c r="F133" i="1"/>
  <c r="H133" i="1"/>
  <c r="H124" i="1"/>
  <c r="H138" i="1"/>
  <c r="C144" i="1"/>
  <c r="E110" i="1"/>
  <c r="F87" i="1"/>
  <c r="H56" i="1"/>
  <c r="B144" i="1"/>
  <c r="H7" i="1"/>
  <c r="F56" i="1"/>
  <c r="F44" i="1"/>
  <c r="F124" i="1"/>
  <c r="E116" i="1"/>
  <c r="E88" i="1"/>
  <c r="E36" i="1"/>
  <c r="E124" i="1"/>
  <c r="F88" i="1"/>
  <c r="E130" i="1"/>
  <c r="E121" i="1"/>
  <c r="D144" i="1"/>
  <c r="E33" i="1"/>
  <c r="H44" i="1"/>
  <c r="F36" i="1"/>
  <c r="H33" i="1"/>
  <c r="F18" i="1"/>
  <c r="F9" i="1"/>
  <c r="E7" i="1"/>
  <c r="H9" i="1"/>
  <c r="H87" i="1"/>
  <c r="F7" i="1"/>
  <c r="H99" i="1"/>
  <c r="F110" i="1"/>
  <c r="F60" i="1"/>
  <c r="E18" i="1"/>
  <c r="F130" i="1"/>
  <c r="H130" i="1"/>
  <c r="H116" i="1"/>
  <c r="E60" i="1"/>
  <c r="F99" i="1"/>
  <c r="E87" i="1"/>
  <c r="H88" i="1"/>
  <c r="H18" i="1"/>
  <c r="D145" i="1" l="1"/>
  <c r="C97" i="1"/>
  <c r="C145" i="1" s="1"/>
  <c r="G145" i="1"/>
  <c r="E144" i="1"/>
  <c r="F144" i="1"/>
  <c r="H144" i="1"/>
  <c r="B145" i="1"/>
  <c r="H86" i="1"/>
  <c r="E86" i="1"/>
  <c r="F86" i="1" l="1"/>
  <c r="H97" i="1"/>
  <c r="E97" i="1"/>
  <c r="F97" i="1"/>
</calcChain>
</file>

<file path=xl/sharedStrings.xml><?xml version="1.0" encoding="utf-8"?>
<sst xmlns="http://schemas.openxmlformats.org/spreadsheetml/2006/main" count="162" uniqueCount="161">
  <si>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</si>
  <si>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</si>
  <si>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</si>
  <si>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</si>
  <si>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</si>
  <si>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</si>
  <si>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</si>
  <si>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</si>
  <si>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</si>
  <si>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</si>
  <si>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</si>
  <si>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</si>
  <si>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</si>
  <si>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</si>
  <si>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</si>
  <si>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</si>
  <si>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</si>
  <si>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</si>
  <si>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</si>
  <si>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</si>
  <si>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</si>
  <si>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</si>
  <si>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</si>
  <si>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</si>
  <si>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</si>
  <si>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</si>
  <si>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</si>
  <si>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</si>
  <si>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</si>
  <si>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</si>
  <si>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</si>
  <si>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</si>
  <si>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</si>
  <si>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</si>
  <si>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</si>
  <si>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</si>
  <si>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</si>
  <si>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</si>
  <si>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</si>
  <si>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</si>
  <si>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</si>
  <si>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</si>
  <si>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</si>
  <si>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</si>
  <si>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</si>
  <si>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</si>
  <si>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</si>
  <si>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</si>
  <si>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</si>
  <si>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</si>
  <si>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</si>
  <si>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</si>
  <si>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</si>
  <si>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</si>
  <si>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</si>
  <si>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</si>
  <si>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</si>
  <si>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</si>
  <si>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</si>
  <si>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</si>
  <si>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</si>
  <si>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</si>
  <si>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</si>
  <si>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</si>
  <si>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</si>
  <si>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</si>
  <si>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</si>
  <si>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</si>
  <si>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</si>
  <si>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</si>
  <si>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</si>
  <si>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</si>
  <si>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</si>
  <si>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</si>
  <si>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</si>
  <si>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</si>
  <si>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</si>
  <si>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</si>
  <si>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</si>
  <si>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</si>
  <si>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</si>
  <si>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</si>
  <si>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</si>
  <si>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</si>
  <si>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</si>
  <si>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</si>
  <si>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</si>
  <si>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</si>
  <si>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</si>
  <si>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</si>
  <si>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</si>
  <si>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</si>
  <si>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</si>
  <si>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</si>
  <si>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</si>
  <si>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</si>
  <si>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</si>
  <si>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</si>
  <si>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</si>
  <si>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</si>
  <si>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</si>
  <si>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</si>
  <si>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</si>
  <si>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</si>
  <si>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</si>
  <si>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</si>
  <si>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</si>
  <si>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</si>
  <si>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</si>
  <si>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</si>
  <si>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</si>
  <si>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</si>
  <si>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</si>
  <si>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</si>
  <si>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</si>
  <si>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</si>
  <si>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</si>
  <si>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</si>
  <si>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</si>
  <si>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</si>
  <si>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</si>
  <si>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</si>
  <si>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</si>
  <si>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</si>
  <si>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</si>
  <si>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</si>
  <si>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</si>
  <si>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</si>
  <si>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</si>
  <si>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</si>
  <si>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</si>
  <si>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</si>
  <si>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</si>
  <si>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</si>
  <si>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</si>
  <si>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</si>
  <si>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</si>
  <si>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</si>
  <si>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</si>
  <si>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</si>
  <si>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</si>
  <si>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</si>
  <si>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</si>
  <si>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</si>
  <si>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</si>
  <si>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</si>
  <si>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</si>
  <si>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</si>
  <si>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</si>
  <si>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</si>
  <si>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</si>
  <si>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</si>
  <si>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</si>
  <si>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</si>
  <si>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</si>
  <si>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</si>
  <si>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</si>
  <si>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</si>
  <si>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на 01 августа 2023 года</t>
  </si>
  <si>
    <t>План за 7 месяцев 2023г.</t>
  </si>
  <si>
    <t>На 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</si>
</sst>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topLeftCell="A134" zoomScaleNormal="100" workbookViewId="0">
      <selection activeCell="C149" sqref="C149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0"/>
    </row>
    <row r="2" spans="1:9" ht="19.5" customHeight="1" x14ac:dyDescent="0.25">
      <c r="A2" s="71" t="s">
        <v>158</v>
      </c>
      <c r="B2" s="71"/>
      <c r="C2" s="71"/>
      <c r="D2" s="71"/>
      <c r="E2" s="71"/>
      <c r="F2" s="71"/>
      <c r="G2" s="71"/>
      <c r="H2" s="71"/>
      <c r="I2" s="51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2"/>
    </row>
    <row r="4" spans="1:9" ht="70.5" customHeight="1" thickBot="1" x14ac:dyDescent="0.25">
      <c r="A4" s="40" t="s">
        <v>2</v>
      </c>
      <c r="B4" s="53" t="s">
        <v>3</v>
      </c>
      <c r="C4" s="53" t="s">
        <v>159</v>
      </c>
      <c r="D4" s="53" t="s">
        <v>76</v>
      </c>
      <c r="E4" s="41" t="s">
        <v>75</v>
      </c>
      <c r="F4" s="41" t="s">
        <v>77</v>
      </c>
      <c r="G4" s="53" t="s">
        <v>150</v>
      </c>
      <c r="H4" s="42" t="s">
        <v>74</v>
      </c>
      <c r="I4" s="53" t="s">
        <v>79</v>
      </c>
    </row>
    <row r="5" spans="1:9" ht="18" customHeight="1" thickBot="1" x14ac:dyDescent="0.25">
      <c r="A5" s="43">
        <v>1</v>
      </c>
      <c r="B5" s="54">
        <v>2</v>
      </c>
      <c r="C5" s="54">
        <v>3</v>
      </c>
      <c r="D5" s="54">
        <v>4</v>
      </c>
      <c r="E5" s="44">
        <v>5</v>
      </c>
      <c r="F5" s="44">
        <v>6</v>
      </c>
      <c r="G5" s="54">
        <v>7</v>
      </c>
      <c r="H5" s="45">
        <v>8</v>
      </c>
      <c r="I5" s="55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6">
        <f>B8+B9</f>
        <v>474060</v>
      </c>
      <c r="C7" s="56">
        <f>C8+C9</f>
        <v>235546.3</v>
      </c>
      <c r="D7" s="56">
        <f>D8+D9</f>
        <v>226318.8</v>
      </c>
      <c r="E7" s="25">
        <f>$D:$D/$B:$B*100</f>
        <v>47.740539172256675</v>
      </c>
      <c r="F7" s="25">
        <f>$D:$D/$C:$C*100</f>
        <v>96.082511166594415</v>
      </c>
      <c r="G7" s="56">
        <f>G8+G9</f>
        <v>276423.90000000002</v>
      </c>
      <c r="H7" s="25">
        <f>$D:$D/$G:$G*100</f>
        <v>81.873817712578386</v>
      </c>
      <c r="I7" s="56">
        <f>I8+I9</f>
        <v>30129.7</v>
      </c>
    </row>
    <row r="8" spans="1:9" ht="25.5" x14ac:dyDescent="0.2">
      <c r="A8" s="49" t="s">
        <v>6</v>
      </c>
      <c r="B8" s="57">
        <v>21077</v>
      </c>
      <c r="C8" s="57">
        <v>10817</v>
      </c>
      <c r="D8" s="57">
        <v>-8325.1</v>
      </c>
      <c r="E8" s="25">
        <f>$D:$D/$B:$B*100</f>
        <v>-39.49850547990701</v>
      </c>
      <c r="F8" s="25">
        <f>$D:$D/$C:$C*100</f>
        <v>-76.963113617454013</v>
      </c>
      <c r="G8" s="57">
        <v>51907.4</v>
      </c>
      <c r="H8" s="25">
        <f>$D:$D/$G:$G*100</f>
        <v>-16.038368325132833</v>
      </c>
      <c r="I8" s="57">
        <v>-15835.7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224729.3</v>
      </c>
      <c r="D9" s="78">
        <f>D11+D12+D13+D14+D15+D16+D17</f>
        <v>234643.9</v>
      </c>
      <c r="E9" s="76">
        <f>$D:$D/$B:$B*100</f>
        <v>51.799714338065662</v>
      </c>
      <c r="F9" s="80">
        <f>$D:$D/$C:$C*100</f>
        <v>104.41179677060357</v>
      </c>
      <c r="G9" s="78">
        <f>G11+G12+G13+G14+G15+G17</f>
        <v>224516.5</v>
      </c>
      <c r="H9" s="76">
        <f>$D:$D/$G:$G*100</f>
        <v>104.51075978825611</v>
      </c>
      <c r="I9" s="78">
        <f>I11+I12+I13+I14+I15+I16+I17</f>
        <v>45965.4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8">
        <v>431280</v>
      </c>
      <c r="C11" s="58">
        <v>214019.5</v>
      </c>
      <c r="D11" s="58">
        <v>223857.1</v>
      </c>
      <c r="E11" s="28">
        <f>$D:$D/$B:$B*100</f>
        <v>51.905281951400482</v>
      </c>
      <c r="F11" s="28">
        <f>$D:$D/$C:$C*100</f>
        <v>104.59659049759485</v>
      </c>
      <c r="G11" s="58">
        <v>211113.4</v>
      </c>
      <c r="H11" s="28">
        <f>$D:$D/$G:$G*100</f>
        <v>106.03642402613951</v>
      </c>
      <c r="I11" s="58">
        <v>41316.9</v>
      </c>
    </row>
    <row r="12" spans="1:9" ht="89.25" x14ac:dyDescent="0.2">
      <c r="A12" s="2" t="s">
        <v>101</v>
      </c>
      <c r="B12" s="58">
        <v>1373</v>
      </c>
      <c r="C12" s="58">
        <v>941.8</v>
      </c>
      <c r="D12" s="58">
        <v>1247.0999999999999</v>
      </c>
      <c r="E12" s="28">
        <f>$D:$D/$B:$B*100</f>
        <v>90.830298616168974</v>
      </c>
      <c r="F12" s="28">
        <f>$D:$D/$C:$C*100</f>
        <v>132.41664897005734</v>
      </c>
      <c r="G12" s="58">
        <v>863.1</v>
      </c>
      <c r="H12" s="28">
        <f>$D:$D/$G:$G*100</f>
        <v>144.49078901633646</v>
      </c>
      <c r="I12" s="58">
        <v>702.7</v>
      </c>
    </row>
    <row r="13" spans="1:9" ht="25.5" x14ac:dyDescent="0.2">
      <c r="A13" s="3" t="s">
        <v>84</v>
      </c>
      <c r="B13" s="58">
        <v>4250</v>
      </c>
      <c r="C13" s="58">
        <v>2010</v>
      </c>
      <c r="D13" s="58">
        <v>2318.4</v>
      </c>
      <c r="E13" s="28">
        <f>$D:$D/$B:$B*100</f>
        <v>54.550588235294114</v>
      </c>
      <c r="F13" s="28">
        <f>$D:$D/$C:$C*100</f>
        <v>115.34328358208955</v>
      </c>
      <c r="G13" s="58">
        <v>2601.9</v>
      </c>
      <c r="H13" s="28">
        <f>$D:$D/$G:$G*100</f>
        <v>89.104116222760283</v>
      </c>
      <c r="I13" s="58">
        <v>2496.1</v>
      </c>
    </row>
    <row r="14" spans="1:9" ht="65.25" customHeight="1" x14ac:dyDescent="0.2">
      <c r="A14" s="6" t="s">
        <v>90</v>
      </c>
      <c r="B14" s="58">
        <v>15000</v>
      </c>
      <c r="C14" s="58">
        <v>7070</v>
      </c>
      <c r="D14" s="58">
        <v>5179</v>
      </c>
      <c r="E14" s="28">
        <f>$D:$D/$B:$B*100</f>
        <v>34.526666666666664</v>
      </c>
      <c r="F14" s="28">
        <f>$D:$D/$C:$C*100</f>
        <v>73.25318246110325</v>
      </c>
      <c r="G14" s="58">
        <v>9511.9</v>
      </c>
      <c r="H14" s="28">
        <f>$D:$D/$G:$G*100</f>
        <v>54.447586707177329</v>
      </c>
      <c r="I14" s="58">
        <v>819.1</v>
      </c>
    </row>
    <row r="15" spans="1:9" ht="48.75" customHeight="1" x14ac:dyDescent="0.2">
      <c r="A15" s="37" t="s">
        <v>132</v>
      </c>
      <c r="B15" s="58">
        <v>1080</v>
      </c>
      <c r="C15" s="58">
        <v>688</v>
      </c>
      <c r="D15" s="58">
        <v>869.9</v>
      </c>
      <c r="E15" s="28">
        <f>$D:$D/$B:$B*100</f>
        <v>80.546296296296291</v>
      </c>
      <c r="F15" s="28">
        <f>$D:$D/$C:$C*100</f>
        <v>126.43895348837208</v>
      </c>
      <c r="G15" s="58">
        <v>426.2</v>
      </c>
      <c r="H15" s="28">
        <f>$D:$D/$G:$G*100</f>
        <v>204.10605349601124</v>
      </c>
      <c r="I15" s="58">
        <v>315.5</v>
      </c>
    </row>
    <row r="16" spans="1:9" ht="60" customHeight="1" x14ac:dyDescent="0.2">
      <c r="A16" s="37" t="s">
        <v>155</v>
      </c>
      <c r="B16" s="58">
        <v>0</v>
      </c>
      <c r="C16" s="58">
        <v>0</v>
      </c>
      <c r="D16" s="58">
        <v>1097.5</v>
      </c>
      <c r="E16" s="28">
        <v>0</v>
      </c>
      <c r="F16" s="28">
        <v>0</v>
      </c>
      <c r="G16" s="58">
        <v>0</v>
      </c>
      <c r="H16" s="28">
        <v>0</v>
      </c>
      <c r="I16" s="58">
        <v>270.3</v>
      </c>
    </row>
    <row r="17" spans="1:9" ht="61.5" customHeight="1" x14ac:dyDescent="0.2">
      <c r="A17" s="37" t="s">
        <v>154</v>
      </c>
      <c r="B17" s="58">
        <v>0</v>
      </c>
      <c r="C17" s="58">
        <v>0</v>
      </c>
      <c r="D17" s="58">
        <v>74.900000000000006</v>
      </c>
      <c r="E17" s="28">
        <v>0</v>
      </c>
      <c r="F17" s="28">
        <v>0</v>
      </c>
      <c r="G17" s="58">
        <v>0</v>
      </c>
      <c r="H17" s="28">
        <v>0</v>
      </c>
      <c r="I17" s="58">
        <v>44.8</v>
      </c>
    </row>
    <row r="18" spans="1:9" ht="39.75" customHeight="1" x14ac:dyDescent="0.2">
      <c r="A18" s="20" t="s">
        <v>95</v>
      </c>
      <c r="B18" s="59">
        <f>B19+B20+B21+B22</f>
        <v>55972.2</v>
      </c>
      <c r="C18" s="59">
        <f>C19+C20+C21+C22</f>
        <v>31952.899999999998</v>
      </c>
      <c r="D18" s="59">
        <f>D19+D20+D21+D22</f>
        <v>35954.000000000007</v>
      </c>
      <c r="E18" s="25">
        <f t="shared" ref="E18:E26" si="0">$D:$D/$B:$B*100</f>
        <v>64.235459746088253</v>
      </c>
      <c r="F18" s="25">
        <f t="shared" ref="F18:F26" si="1">$D:$D/$C:$C*100</f>
        <v>112.52186812464599</v>
      </c>
      <c r="G18" s="59">
        <f>G19+G20+G21+G22</f>
        <v>34266.6</v>
      </c>
      <c r="H18" s="25">
        <f t="shared" ref="H18:H26" si="2">$D:$D/$G:$G*100</f>
        <v>104.92432864655382</v>
      </c>
      <c r="I18" s="59">
        <f>I19+I20+I21+I22</f>
        <v>5452.2</v>
      </c>
    </row>
    <row r="19" spans="1:9" ht="37.5" customHeight="1" x14ac:dyDescent="0.2">
      <c r="A19" s="8" t="s">
        <v>96</v>
      </c>
      <c r="B19" s="58">
        <v>26511.3</v>
      </c>
      <c r="C19" s="58">
        <v>14987.2</v>
      </c>
      <c r="D19" s="58">
        <v>18477.5</v>
      </c>
      <c r="E19" s="28">
        <f t="shared" si="0"/>
        <v>69.696695371407671</v>
      </c>
      <c r="F19" s="28">
        <f t="shared" si="1"/>
        <v>123.28853955375251</v>
      </c>
      <c r="G19" s="58">
        <v>16750.5</v>
      </c>
      <c r="H19" s="28">
        <f t="shared" si="2"/>
        <v>110.31013999582102</v>
      </c>
      <c r="I19" s="58">
        <v>2753.7</v>
      </c>
    </row>
    <row r="20" spans="1:9" ht="56.25" customHeight="1" x14ac:dyDescent="0.2">
      <c r="A20" s="8" t="s">
        <v>97</v>
      </c>
      <c r="B20" s="58">
        <v>184.1</v>
      </c>
      <c r="C20" s="58">
        <v>90.3</v>
      </c>
      <c r="D20" s="58">
        <v>99.2</v>
      </c>
      <c r="E20" s="28">
        <f t="shared" si="0"/>
        <v>53.883758826724616</v>
      </c>
      <c r="F20" s="28">
        <f t="shared" si="1"/>
        <v>109.85603543743079</v>
      </c>
      <c r="G20" s="58">
        <v>98.6</v>
      </c>
      <c r="H20" s="28">
        <f t="shared" si="2"/>
        <v>100.60851926977688</v>
      </c>
      <c r="I20" s="58">
        <v>17.399999999999999</v>
      </c>
    </row>
    <row r="21" spans="1:9" ht="55.5" customHeight="1" x14ac:dyDescent="0.2">
      <c r="A21" s="8" t="s">
        <v>98</v>
      </c>
      <c r="B21" s="58">
        <v>32773.300000000003</v>
      </c>
      <c r="C21" s="58">
        <v>19124.2</v>
      </c>
      <c r="D21" s="58">
        <v>19603.900000000001</v>
      </c>
      <c r="E21" s="28">
        <f t="shared" si="0"/>
        <v>59.81668004137515</v>
      </c>
      <c r="F21" s="28">
        <f t="shared" si="1"/>
        <v>102.50834021815291</v>
      </c>
      <c r="G21" s="58">
        <v>19356.900000000001</v>
      </c>
      <c r="H21" s="28">
        <f t="shared" si="2"/>
        <v>101.27603076938973</v>
      </c>
      <c r="I21" s="58">
        <v>2945.9</v>
      </c>
    </row>
    <row r="22" spans="1:9" ht="54" customHeight="1" x14ac:dyDescent="0.2">
      <c r="A22" s="8" t="s">
        <v>99</v>
      </c>
      <c r="B22" s="58">
        <v>-3496.5</v>
      </c>
      <c r="C22" s="58">
        <v>-2248.8000000000002</v>
      </c>
      <c r="D22" s="58">
        <v>-2226.6</v>
      </c>
      <c r="E22" s="28">
        <f t="shared" si="0"/>
        <v>63.680823680823671</v>
      </c>
      <c r="F22" s="28">
        <f t="shared" si="1"/>
        <v>99.012806830309486</v>
      </c>
      <c r="G22" s="58">
        <v>-1939.4</v>
      </c>
      <c r="H22" s="28">
        <f t="shared" si="2"/>
        <v>114.80870372280086</v>
      </c>
      <c r="I22" s="58">
        <v>-264.8</v>
      </c>
    </row>
    <row r="23" spans="1:9" ht="14.25" x14ac:dyDescent="0.2">
      <c r="A23" s="7" t="s">
        <v>8</v>
      </c>
      <c r="B23" s="59">
        <f>B24+B28+B29+B30</f>
        <v>122582.7</v>
      </c>
      <c r="C23" s="59">
        <f>C24+C28+C29+C30</f>
        <v>76385.7</v>
      </c>
      <c r="D23" s="59">
        <f>D24+D28+D29+D30</f>
        <v>77465.8</v>
      </c>
      <c r="E23" s="25">
        <f t="shared" si="0"/>
        <v>63.19472486737525</v>
      </c>
      <c r="F23" s="25">
        <f t="shared" si="1"/>
        <v>101.41400811932077</v>
      </c>
      <c r="G23" s="59">
        <f t="shared" ref="G23" si="3">G24+G28+G29+G30</f>
        <v>71127.400000000009</v>
      </c>
      <c r="H23" s="25">
        <f t="shared" si="2"/>
        <v>108.91133374761344</v>
      </c>
      <c r="I23" s="59">
        <f>I24+I28+I29+I30</f>
        <v>17752.3</v>
      </c>
    </row>
    <row r="24" spans="1:9" ht="27.75" customHeight="1" x14ac:dyDescent="0.2">
      <c r="A24" s="38" t="s">
        <v>133</v>
      </c>
      <c r="B24" s="59">
        <f>SUM(B25:B26)</f>
        <v>100701.1</v>
      </c>
      <c r="C24" s="59">
        <f>SUM(C25:C26)</f>
        <v>63978.7</v>
      </c>
      <c r="D24" s="59">
        <f>SUM(D25:D27)</f>
        <v>68565.8</v>
      </c>
      <c r="E24" s="28">
        <f t="shared" si="0"/>
        <v>68.088432003225392</v>
      </c>
      <c r="F24" s="28">
        <f t="shared" si="1"/>
        <v>107.16972992574092</v>
      </c>
      <c r="G24" s="59">
        <f>SUM(G25:G27)</f>
        <v>59647.8</v>
      </c>
      <c r="H24" s="25">
        <f t="shared" si="2"/>
        <v>114.95109626842901</v>
      </c>
      <c r="I24" s="59">
        <f>SUM(I25:I27)</f>
        <v>17002.400000000001</v>
      </c>
    </row>
    <row r="25" spans="1:9" ht="27.75" customHeight="1" x14ac:dyDescent="0.2">
      <c r="A25" s="3" t="s">
        <v>134</v>
      </c>
      <c r="B25" s="58">
        <v>63714.5</v>
      </c>
      <c r="C25" s="58">
        <v>39142.1</v>
      </c>
      <c r="D25" s="58">
        <v>39431.5</v>
      </c>
      <c r="E25" s="28">
        <f t="shared" si="0"/>
        <v>61.887796341492127</v>
      </c>
      <c r="F25" s="28">
        <f t="shared" si="1"/>
        <v>100.73935736713156</v>
      </c>
      <c r="G25" s="58">
        <v>33323.599999999999</v>
      </c>
      <c r="H25" s="28">
        <f t="shared" si="2"/>
        <v>118.3290520832083</v>
      </c>
      <c r="I25" s="58">
        <v>11074.6</v>
      </c>
    </row>
    <row r="26" spans="1:9" ht="42.75" customHeight="1" x14ac:dyDescent="0.2">
      <c r="A26" s="39" t="s">
        <v>135</v>
      </c>
      <c r="B26" s="58">
        <v>36986.6</v>
      </c>
      <c r="C26" s="58">
        <v>24836.6</v>
      </c>
      <c r="D26" s="58">
        <v>29134.3</v>
      </c>
      <c r="E26" s="28">
        <f t="shared" si="0"/>
        <v>78.769878820978406</v>
      </c>
      <c r="F26" s="28">
        <f t="shared" si="1"/>
        <v>117.30389827915255</v>
      </c>
      <c r="G26" s="58">
        <v>26324.400000000001</v>
      </c>
      <c r="H26" s="28">
        <f t="shared" si="2"/>
        <v>110.67412742550637</v>
      </c>
      <c r="I26" s="58">
        <v>5927.8</v>
      </c>
    </row>
    <row r="27" spans="1:9" ht="42.75" customHeight="1" x14ac:dyDescent="0.2">
      <c r="A27" s="39" t="s">
        <v>145</v>
      </c>
      <c r="B27" s="58">
        <v>0</v>
      </c>
      <c r="C27" s="58">
        <v>0</v>
      </c>
      <c r="D27" s="58">
        <v>0</v>
      </c>
      <c r="E27" s="28">
        <v>0</v>
      </c>
      <c r="F27" s="28">
        <v>0</v>
      </c>
      <c r="G27" s="58">
        <v>-0.2</v>
      </c>
      <c r="H27" s="28">
        <v>0</v>
      </c>
      <c r="I27" s="58">
        <v>0</v>
      </c>
    </row>
    <row r="28" spans="1:9" x14ac:dyDescent="0.2">
      <c r="A28" s="3" t="s">
        <v>9</v>
      </c>
      <c r="B28" s="58">
        <v>86.7</v>
      </c>
      <c r="C28" s="58">
        <v>67.099999999999994</v>
      </c>
      <c r="D28" s="58">
        <v>-365.2</v>
      </c>
      <c r="E28" s="28">
        <f t="shared" ref="E28:E37" si="4">$D:$D/$B:$B*100</f>
        <v>-421.22260668973468</v>
      </c>
      <c r="F28" s="28">
        <f>$D:$D/$C:$C*100</f>
        <v>-544.2622950819673</v>
      </c>
      <c r="G28" s="58">
        <v>311.39999999999998</v>
      </c>
      <c r="H28" s="28">
        <f>$D:$D/$G:$G*100</f>
        <v>-117.27681438664096</v>
      </c>
      <c r="I28" s="58">
        <v>33.1</v>
      </c>
    </row>
    <row r="29" spans="1:9" x14ac:dyDescent="0.2">
      <c r="A29" s="3" t="s">
        <v>10</v>
      </c>
      <c r="B29" s="58">
        <v>194.9</v>
      </c>
      <c r="C29" s="58">
        <v>194.9</v>
      </c>
      <c r="D29" s="58">
        <v>15.2</v>
      </c>
      <c r="E29" s="28">
        <f t="shared" si="4"/>
        <v>7.7988712160082088</v>
      </c>
      <c r="F29" s="28">
        <v>0</v>
      </c>
      <c r="G29" s="58">
        <v>33.6</v>
      </c>
      <c r="H29" s="28">
        <v>0</v>
      </c>
      <c r="I29" s="58">
        <v>0</v>
      </c>
    </row>
    <row r="30" spans="1:9" ht="25.5" x14ac:dyDescent="0.2">
      <c r="A30" s="3" t="s">
        <v>136</v>
      </c>
      <c r="B30" s="58">
        <v>21600</v>
      </c>
      <c r="C30" s="58">
        <v>12145</v>
      </c>
      <c r="D30" s="58">
        <v>9250</v>
      </c>
      <c r="E30" s="28">
        <f t="shared" si="4"/>
        <v>42.824074074074076</v>
      </c>
      <c r="F30" s="28">
        <f t="shared" ref="F30:F37" si="5">$D:$D/$C:$C*100</f>
        <v>76.163030053519961</v>
      </c>
      <c r="G30" s="58">
        <v>11134.6</v>
      </c>
      <c r="H30" s="28">
        <f t="shared" ref="H30:H37" si="6">$D:$D/$G:$G*100</f>
        <v>83.074380759075311</v>
      </c>
      <c r="I30" s="58">
        <v>716.8</v>
      </c>
    </row>
    <row r="31" spans="1:9" ht="14.25" x14ac:dyDescent="0.2">
      <c r="A31" s="7" t="s">
        <v>137</v>
      </c>
      <c r="B31" s="57">
        <f>SUM(B32+B33)</f>
        <v>31447</v>
      </c>
      <c r="C31" s="57">
        <f>SUM(C32+C33)</f>
        <v>8885</v>
      </c>
      <c r="D31" s="57">
        <f t="shared" ref="D31" si="7">SUM(D32+D33)</f>
        <v>8680.5</v>
      </c>
      <c r="E31" s="25">
        <f t="shared" si="4"/>
        <v>27.603586987629981</v>
      </c>
      <c r="F31" s="25">
        <f t="shared" si="5"/>
        <v>97.698368036015765</v>
      </c>
      <c r="G31" s="57">
        <f t="shared" ref="G31" si="8">SUM(G32+G33)</f>
        <v>12451</v>
      </c>
      <c r="H31" s="25">
        <f t="shared" si="6"/>
        <v>69.717291783792462</v>
      </c>
      <c r="I31" s="57">
        <f t="shared" ref="I31" si="9">SUM(I32+I33)</f>
        <v>2073.8000000000002</v>
      </c>
    </row>
    <row r="32" spans="1:9" x14ac:dyDescent="0.2">
      <c r="A32" s="3" t="s">
        <v>11</v>
      </c>
      <c r="B32" s="58">
        <v>16870</v>
      </c>
      <c r="C32" s="58">
        <v>2960</v>
      </c>
      <c r="D32" s="58">
        <v>2183.9</v>
      </c>
      <c r="E32" s="28">
        <f t="shared" si="4"/>
        <v>12.945465323058686</v>
      </c>
      <c r="F32" s="28">
        <f t="shared" si="5"/>
        <v>73.780405405405418</v>
      </c>
      <c r="G32" s="58">
        <v>5676.9</v>
      </c>
      <c r="H32" s="28">
        <f t="shared" si="6"/>
        <v>38.469939579700188</v>
      </c>
      <c r="I32" s="58">
        <v>374.8</v>
      </c>
    </row>
    <row r="33" spans="1:9" ht="14.25" x14ac:dyDescent="0.2">
      <c r="A33" s="7" t="s">
        <v>105</v>
      </c>
      <c r="B33" s="57">
        <f t="shared" ref="B33:G33" si="10">SUM(B34:B35)</f>
        <v>14577</v>
      </c>
      <c r="C33" s="57">
        <f t="shared" ref="C33" si="11">SUM(C34:C35)</f>
        <v>5925</v>
      </c>
      <c r="D33" s="57">
        <f t="shared" si="10"/>
        <v>6496.6</v>
      </c>
      <c r="E33" s="25">
        <f t="shared" si="4"/>
        <v>44.567469300953562</v>
      </c>
      <c r="F33" s="25">
        <f t="shared" si="5"/>
        <v>109.64725738396626</v>
      </c>
      <c r="G33" s="57">
        <f t="shared" si="10"/>
        <v>6774.0999999999995</v>
      </c>
      <c r="H33" s="25">
        <f t="shared" si="6"/>
        <v>95.903514858062351</v>
      </c>
      <c r="I33" s="57">
        <f t="shared" ref="I33" si="12">SUM(I34:I35)</f>
        <v>1699</v>
      </c>
    </row>
    <row r="34" spans="1:9" x14ac:dyDescent="0.2">
      <c r="A34" s="3" t="s">
        <v>103</v>
      </c>
      <c r="B34" s="58">
        <v>9360</v>
      </c>
      <c r="C34" s="58">
        <v>4320</v>
      </c>
      <c r="D34" s="58">
        <v>5532.5</v>
      </c>
      <c r="E34" s="28">
        <f t="shared" si="4"/>
        <v>59.107905982905983</v>
      </c>
      <c r="F34" s="28">
        <f t="shared" si="5"/>
        <v>128.06712962962962</v>
      </c>
      <c r="G34" s="58">
        <v>6152.7</v>
      </c>
      <c r="H34" s="28">
        <f t="shared" si="6"/>
        <v>89.919872576267338</v>
      </c>
      <c r="I34" s="58">
        <v>1642.4</v>
      </c>
    </row>
    <row r="35" spans="1:9" x14ac:dyDescent="0.2">
      <c r="A35" s="3" t="s">
        <v>104</v>
      </c>
      <c r="B35" s="58">
        <v>5217</v>
      </c>
      <c r="C35" s="58">
        <v>1605</v>
      </c>
      <c r="D35" s="58">
        <v>964.1</v>
      </c>
      <c r="E35" s="28">
        <f t="shared" si="4"/>
        <v>18.479969331033161</v>
      </c>
      <c r="F35" s="28">
        <f t="shared" si="5"/>
        <v>60.068535825545176</v>
      </c>
      <c r="G35" s="58">
        <v>621.4</v>
      </c>
      <c r="H35" s="28">
        <f t="shared" si="6"/>
        <v>155.14966205342776</v>
      </c>
      <c r="I35" s="58">
        <v>56.6</v>
      </c>
    </row>
    <row r="36" spans="1:9" ht="14.25" x14ac:dyDescent="0.2">
      <c r="A36" s="5" t="s">
        <v>12</v>
      </c>
      <c r="B36" s="59">
        <f>SUM(B37,B39,B40)</f>
        <v>13434</v>
      </c>
      <c r="C36" s="59">
        <f>SUM(C37,C39,C40)</f>
        <v>7974</v>
      </c>
      <c r="D36" s="59">
        <f t="shared" ref="D36" si="13">SUM(D37,D39,D40)</f>
        <v>8528.4</v>
      </c>
      <c r="E36" s="25">
        <f t="shared" si="4"/>
        <v>63.483698079499774</v>
      </c>
      <c r="F36" s="25">
        <f t="shared" si="5"/>
        <v>106.95259593679458</v>
      </c>
      <c r="G36" s="59">
        <f>SUM(G37,G39,G40)</f>
        <v>7704.3</v>
      </c>
      <c r="H36" s="25">
        <f t="shared" si="6"/>
        <v>110.69662396324129</v>
      </c>
      <c r="I36" s="59">
        <f t="shared" ref="I36" si="14">SUM(I37,I39,I40)</f>
        <v>985.3</v>
      </c>
    </row>
    <row r="37" spans="1:9" ht="24.75" customHeight="1" x14ac:dyDescent="0.2">
      <c r="A37" s="3" t="s">
        <v>13</v>
      </c>
      <c r="B37" s="58">
        <v>13300</v>
      </c>
      <c r="C37" s="58">
        <v>7914</v>
      </c>
      <c r="D37" s="58">
        <v>8484.6</v>
      </c>
      <c r="E37" s="28">
        <f t="shared" si="4"/>
        <v>63.793984962406014</v>
      </c>
      <c r="F37" s="28">
        <f t="shared" si="5"/>
        <v>107.21000758150115</v>
      </c>
      <c r="G37" s="58">
        <v>7645.1</v>
      </c>
      <c r="H37" s="28">
        <f t="shared" si="6"/>
        <v>110.98088972021294</v>
      </c>
      <c r="I37" s="58">
        <v>980.3</v>
      </c>
    </row>
    <row r="38" spans="1:9" ht="12.75" hidden="1" customHeight="1" x14ac:dyDescent="0.2">
      <c r="A38" s="4" t="s">
        <v>91</v>
      </c>
      <c r="B38" s="58"/>
      <c r="C38" s="58"/>
      <c r="D38" s="58"/>
      <c r="E38" s="28"/>
      <c r="F38" s="28"/>
      <c r="G38" s="58"/>
      <c r="H38" s="28"/>
      <c r="I38" s="58"/>
    </row>
    <row r="39" spans="1:9" ht="27" customHeight="1" x14ac:dyDescent="0.2">
      <c r="A39" s="3" t="s">
        <v>14</v>
      </c>
      <c r="B39" s="58">
        <v>110</v>
      </c>
      <c r="C39" s="58">
        <v>60</v>
      </c>
      <c r="D39" s="58">
        <v>15</v>
      </c>
      <c r="E39" s="28">
        <f>$D:$D/$B:$B*100</f>
        <v>13.636363636363635</v>
      </c>
      <c r="F39" s="28">
        <v>0</v>
      </c>
      <c r="G39" s="58">
        <v>40</v>
      </c>
      <c r="H39" s="28">
        <v>0</v>
      </c>
      <c r="I39" s="58">
        <v>5</v>
      </c>
    </row>
    <row r="40" spans="1:9" ht="72" customHeight="1" x14ac:dyDescent="0.2">
      <c r="A40" s="3" t="s">
        <v>139</v>
      </c>
      <c r="B40" s="58">
        <v>24</v>
      </c>
      <c r="C40" s="58">
        <v>0</v>
      </c>
      <c r="D40" s="58">
        <v>28.8</v>
      </c>
      <c r="E40" s="28">
        <f>$D:$D/$B:$B*100</f>
        <v>120</v>
      </c>
      <c r="F40" s="28">
        <v>0</v>
      </c>
      <c r="G40" s="58">
        <v>19.2</v>
      </c>
      <c r="H40" s="28">
        <f>$D:$D/$G:$G*100</f>
        <v>150</v>
      </c>
      <c r="I40" s="58">
        <v>0</v>
      </c>
    </row>
    <row r="41" spans="1:9" ht="25.5" x14ac:dyDescent="0.2">
      <c r="A41" s="7" t="s">
        <v>15</v>
      </c>
      <c r="B41" s="59">
        <f>$42:$42+$43:$43</f>
        <v>0</v>
      </c>
      <c r="C41" s="59">
        <f>$42:$42+$43:$43</f>
        <v>0</v>
      </c>
      <c r="D41" s="59">
        <f>$42:$42+$43:$43</f>
        <v>0</v>
      </c>
      <c r="E41" s="25">
        <v>0</v>
      </c>
      <c r="F41" s="25">
        <v>0</v>
      </c>
      <c r="G41" s="59">
        <f>$42:$42+$43:$43</f>
        <v>0</v>
      </c>
      <c r="H41" s="25">
        <v>0</v>
      </c>
      <c r="I41" s="59">
        <f>$42:$42+$43:$43</f>
        <v>0</v>
      </c>
    </row>
    <row r="42" spans="1:9" ht="25.5" x14ac:dyDescent="0.2">
      <c r="A42" s="3" t="s">
        <v>16</v>
      </c>
      <c r="B42" s="58">
        <v>0</v>
      </c>
      <c r="C42" s="58">
        <v>0</v>
      </c>
      <c r="D42" s="58">
        <v>0</v>
      </c>
      <c r="E42" s="28">
        <v>0</v>
      </c>
      <c r="F42" s="28">
        <v>0</v>
      </c>
      <c r="G42" s="58">
        <v>0</v>
      </c>
      <c r="H42" s="28">
        <v>0</v>
      </c>
      <c r="I42" s="58">
        <v>0</v>
      </c>
    </row>
    <row r="43" spans="1:9" ht="25.5" x14ac:dyDescent="0.2">
      <c r="A43" s="3" t="s">
        <v>17</v>
      </c>
      <c r="B43" s="58">
        <v>0</v>
      </c>
      <c r="C43" s="58">
        <v>0</v>
      </c>
      <c r="D43" s="58">
        <v>0</v>
      </c>
      <c r="E43" s="28">
        <v>0</v>
      </c>
      <c r="F43" s="28">
        <v>0</v>
      </c>
      <c r="G43" s="58">
        <v>0</v>
      </c>
      <c r="H43" s="28">
        <v>0</v>
      </c>
      <c r="I43" s="58">
        <v>0</v>
      </c>
    </row>
    <row r="44" spans="1:9" ht="38.25" x14ac:dyDescent="0.2">
      <c r="A44" s="7" t="s">
        <v>18</v>
      </c>
      <c r="B44" s="59">
        <f>SUM(B45:B51)</f>
        <v>88141.6</v>
      </c>
      <c r="C44" s="59">
        <f>SUM(C45:C51)</f>
        <v>54674.1</v>
      </c>
      <c r="D44" s="59">
        <f>SUM(D45:D51)</f>
        <v>57884.5</v>
      </c>
      <c r="E44" s="25">
        <f>$D:$D/$B:$B*100</f>
        <v>65.672168419906157</v>
      </c>
      <c r="F44" s="25">
        <f>$D:$D/$C:$C*100</f>
        <v>105.87188449375482</v>
      </c>
      <c r="G44" s="59">
        <f>SUM(G45:G51)</f>
        <v>53177.200000000004</v>
      </c>
      <c r="H44" s="25">
        <f>$D:$D/$G:$G*100</f>
        <v>108.85210202868898</v>
      </c>
      <c r="I44" s="59">
        <f>SUM(I45:I51)</f>
        <v>15063.999999999998</v>
      </c>
    </row>
    <row r="45" spans="1:9" ht="76.5" x14ac:dyDescent="0.2">
      <c r="A45" s="4" t="s">
        <v>85</v>
      </c>
      <c r="B45" s="58">
        <v>57700</v>
      </c>
      <c r="C45" s="58">
        <v>35560</v>
      </c>
      <c r="D45" s="58">
        <v>38718.6</v>
      </c>
      <c r="E45" s="28">
        <f>$D:$D/$B:$B*100</f>
        <v>67.10329289428077</v>
      </c>
      <c r="F45" s="28">
        <f>$D:$D/$C:$C*100</f>
        <v>108.88245219347581</v>
      </c>
      <c r="G45" s="58">
        <v>33871.1</v>
      </c>
      <c r="H45" s="28">
        <f>$D:$D/$G:$G*100</f>
        <v>114.31161078323409</v>
      </c>
      <c r="I45" s="58">
        <v>12973.8</v>
      </c>
    </row>
    <row r="46" spans="1:9" ht="38.25" x14ac:dyDescent="0.2">
      <c r="A46" s="3" t="s">
        <v>109</v>
      </c>
      <c r="B46" s="58">
        <v>20380</v>
      </c>
      <c r="C46" s="58">
        <v>12420</v>
      </c>
      <c r="D46" s="58">
        <v>11659.2</v>
      </c>
      <c r="E46" s="28">
        <f>$D:$D/$B:$B*100</f>
        <v>57.209028459273803</v>
      </c>
      <c r="F46" s="28">
        <f>$D:$D/$C:$C*100</f>
        <v>93.874396135265698</v>
      </c>
      <c r="G46" s="58">
        <v>13796.2</v>
      </c>
      <c r="H46" s="28">
        <f>$D:$D/$G:$G*100</f>
        <v>84.510227453936594</v>
      </c>
      <c r="I46" s="58">
        <v>1351.5</v>
      </c>
    </row>
    <row r="47" spans="1:9" ht="89.25" x14ac:dyDescent="0.2">
      <c r="A47" s="3" t="s">
        <v>149</v>
      </c>
      <c r="B47" s="58">
        <v>0</v>
      </c>
      <c r="C47" s="58">
        <v>0</v>
      </c>
      <c r="D47" s="58">
        <v>0</v>
      </c>
      <c r="E47" s="28">
        <v>0</v>
      </c>
      <c r="F47" s="28">
        <v>0</v>
      </c>
      <c r="G47" s="58">
        <v>0</v>
      </c>
      <c r="H47" s="28">
        <v>0</v>
      </c>
      <c r="I47" s="58">
        <v>0</v>
      </c>
    </row>
    <row r="48" spans="1:9" ht="19.5" customHeight="1" x14ac:dyDescent="0.2">
      <c r="A48" s="3" t="s">
        <v>19</v>
      </c>
      <c r="B48" s="58">
        <v>11.6</v>
      </c>
      <c r="C48" s="58">
        <v>11.6</v>
      </c>
      <c r="D48" s="58">
        <v>14.9</v>
      </c>
      <c r="E48" s="28">
        <f>$D:$D/$B:$B*100</f>
        <v>128.44827586206898</v>
      </c>
      <c r="F48" s="28">
        <f>$D:$D/$C:$C*100</f>
        <v>128.44827586206898</v>
      </c>
      <c r="G48" s="58">
        <v>11.6</v>
      </c>
      <c r="H48" s="28">
        <f>$D:$D/$G:$G*100</f>
        <v>128.44827586206898</v>
      </c>
      <c r="I48" s="58">
        <v>0</v>
      </c>
    </row>
    <row r="49" spans="1:9" ht="46.5" customHeight="1" x14ac:dyDescent="0.2">
      <c r="A49" s="4" t="s">
        <v>80</v>
      </c>
      <c r="B49" s="58">
        <v>8550</v>
      </c>
      <c r="C49" s="58">
        <v>5787.5</v>
      </c>
      <c r="D49" s="58">
        <v>6396.1</v>
      </c>
      <c r="E49" s="28">
        <f>$D:$D/$B:$B*100</f>
        <v>74.80818713450293</v>
      </c>
      <c r="F49" s="28">
        <f>$D:$D/$C:$C*100</f>
        <v>110.5157667386609</v>
      </c>
      <c r="G49" s="58">
        <v>5498.3</v>
      </c>
      <c r="H49" s="28">
        <f>$D:$D/$G:$G*100</f>
        <v>116.32868341123621</v>
      </c>
      <c r="I49" s="58">
        <v>586.5</v>
      </c>
    </row>
    <row r="50" spans="1:9" ht="119.25" customHeight="1" x14ac:dyDescent="0.2">
      <c r="A50" s="4" t="s">
        <v>152</v>
      </c>
      <c r="B50" s="58">
        <v>180</v>
      </c>
      <c r="C50" s="58">
        <v>95</v>
      </c>
      <c r="D50" s="58">
        <v>400.6</v>
      </c>
      <c r="E50" s="28">
        <f>$D:$D/$B:$B*100</f>
        <v>222.55555555555557</v>
      </c>
      <c r="F50" s="28">
        <f>$D:$D/$C:$C*100</f>
        <v>421.68421052631578</v>
      </c>
      <c r="G50" s="58">
        <v>0</v>
      </c>
      <c r="H50" s="28">
        <v>0</v>
      </c>
      <c r="I50" s="58">
        <v>24.8</v>
      </c>
    </row>
    <row r="51" spans="1:9" ht="120.75" customHeight="1" x14ac:dyDescent="0.2">
      <c r="A51" s="3" t="s">
        <v>153</v>
      </c>
      <c r="B51" s="58">
        <v>1320</v>
      </c>
      <c r="C51" s="58">
        <v>800</v>
      </c>
      <c r="D51" s="58">
        <v>695.1</v>
      </c>
      <c r="E51" s="28">
        <f>$D:$D/$B:$B*100</f>
        <v>52.659090909090914</v>
      </c>
      <c r="F51" s="28">
        <f>$D:$D/$C:$C*100</f>
        <v>86.887500000000003</v>
      </c>
      <c r="G51" s="58">
        <v>0</v>
      </c>
      <c r="H51" s="28">
        <v>0</v>
      </c>
      <c r="I51" s="58">
        <v>127.4</v>
      </c>
    </row>
    <row r="52" spans="1:9" ht="25.5" x14ac:dyDescent="0.2">
      <c r="A52" s="49" t="s">
        <v>20</v>
      </c>
      <c r="B52" s="57">
        <v>16640</v>
      </c>
      <c r="C52" s="57">
        <v>10277.4</v>
      </c>
      <c r="D52" s="57">
        <v>7052.5</v>
      </c>
      <c r="E52" s="25">
        <f>$D:$D/$B:$B*100</f>
        <v>42.3828125</v>
      </c>
      <c r="F52" s="25">
        <f>$D:$D/$C:$C*100</f>
        <v>68.621441220542167</v>
      </c>
      <c r="G52" s="57">
        <v>13292.5</v>
      </c>
      <c r="H52" s="25">
        <f>$D:$D/$G:$G*100</f>
        <v>53.056234718826403</v>
      </c>
      <c r="I52" s="57">
        <v>1753.3</v>
      </c>
    </row>
    <row r="53" spans="1:9" ht="25.5" x14ac:dyDescent="0.2">
      <c r="A53" s="46" t="s">
        <v>86</v>
      </c>
      <c r="B53" s="57">
        <v>0</v>
      </c>
      <c r="C53" s="57">
        <v>0</v>
      </c>
      <c r="D53" s="57">
        <v>0</v>
      </c>
      <c r="E53" s="25">
        <v>0</v>
      </c>
      <c r="F53" s="25">
        <v>0</v>
      </c>
      <c r="G53" s="57">
        <v>0</v>
      </c>
      <c r="H53" s="25">
        <v>0</v>
      </c>
      <c r="I53" s="57">
        <v>0</v>
      </c>
    </row>
    <row r="54" spans="1:9" ht="51" x14ac:dyDescent="0.2">
      <c r="A54" s="46" t="s">
        <v>102</v>
      </c>
      <c r="B54" s="57">
        <v>454.2</v>
      </c>
      <c r="C54" s="57">
        <v>265</v>
      </c>
      <c r="D54" s="57">
        <v>273.2</v>
      </c>
      <c r="E54" s="25">
        <f>$D:$D/$B:$B*100</f>
        <v>60.149713782474677</v>
      </c>
      <c r="F54" s="25">
        <f>$D:$D/$C:$C*100</f>
        <v>103.0943396226415</v>
      </c>
      <c r="G54" s="57">
        <v>260.10000000000002</v>
      </c>
      <c r="H54" s="25">
        <f>$D:$D/$G:$G*100</f>
        <v>105.03652441368703</v>
      </c>
      <c r="I54" s="57">
        <v>56.1</v>
      </c>
    </row>
    <row r="55" spans="1:9" ht="25.5" x14ac:dyDescent="0.2">
      <c r="A55" s="46" t="s">
        <v>87</v>
      </c>
      <c r="B55" s="57">
        <v>60</v>
      </c>
      <c r="C55" s="57">
        <v>35</v>
      </c>
      <c r="D55" s="57">
        <v>703.7</v>
      </c>
      <c r="E55" s="25">
        <f>$D:$D/$B:$B*100</f>
        <v>1172.8333333333333</v>
      </c>
      <c r="F55" s="25">
        <f>$D:$D/$C:$C*100</f>
        <v>2010.5714285714289</v>
      </c>
      <c r="G55" s="57">
        <v>3672.1</v>
      </c>
      <c r="H55" s="25">
        <f>$D:$D/$G:$G*100</f>
        <v>19.163421475450015</v>
      </c>
      <c r="I55" s="57">
        <v>70.3</v>
      </c>
    </row>
    <row r="56" spans="1:9" ht="25.5" x14ac:dyDescent="0.2">
      <c r="A56" s="7" t="s">
        <v>21</v>
      </c>
      <c r="B56" s="59">
        <f>$57:$57+$58:$58+$59:$59</f>
        <v>10510</v>
      </c>
      <c r="C56" s="59">
        <f>$57:$57+$58:$58+$59:$59</f>
        <v>6905</v>
      </c>
      <c r="D56" s="59">
        <f>$57:$57+$58:$58+$59:$59</f>
        <v>14013.2</v>
      </c>
      <c r="E56" s="25">
        <f>$D:$D/$B:$B*100</f>
        <v>133.33206470028546</v>
      </c>
      <c r="F56" s="25">
        <f>$D:$D/$C:$C*100</f>
        <v>202.94279507603187</v>
      </c>
      <c r="G56" s="59">
        <f>$57:$57+$58:$58+$59:$59</f>
        <v>10703</v>
      </c>
      <c r="H56" s="25">
        <f>$D:$D/$G:$G*100</f>
        <v>130.92777725871252</v>
      </c>
      <c r="I56" s="59">
        <f>$57:$57+$58:$58+$59:$59</f>
        <v>932.5</v>
      </c>
    </row>
    <row r="57" spans="1:9" ht="30" customHeight="1" x14ac:dyDescent="0.2">
      <c r="A57" s="3" t="s">
        <v>148</v>
      </c>
      <c r="B57" s="60">
        <v>0</v>
      </c>
      <c r="C57" s="60">
        <v>0</v>
      </c>
      <c r="D57" s="60">
        <v>0</v>
      </c>
      <c r="E57" s="28">
        <v>0</v>
      </c>
      <c r="F57" s="28">
        <v>0</v>
      </c>
      <c r="G57" s="60">
        <v>1836</v>
      </c>
      <c r="H57" s="28">
        <v>0</v>
      </c>
      <c r="I57" s="60">
        <v>0</v>
      </c>
    </row>
    <row r="58" spans="1:9" ht="38.25" x14ac:dyDescent="0.2">
      <c r="A58" s="3" t="s">
        <v>22</v>
      </c>
      <c r="B58" s="58">
        <v>7910</v>
      </c>
      <c r="C58" s="58">
        <v>5550</v>
      </c>
      <c r="D58" s="58">
        <v>13281.5</v>
      </c>
      <c r="E58" s="28">
        <f t="shared" ref="E58:E64" si="15">$D:$D/$B:$B*100</f>
        <v>167.90771175726928</v>
      </c>
      <c r="F58" s="28">
        <f t="shared" ref="F58:F64" si="16">$D:$D/$C:$C*100</f>
        <v>239.30630630630628</v>
      </c>
      <c r="G58" s="58">
        <v>6503</v>
      </c>
      <c r="H58" s="28">
        <f t="shared" ref="H58:H64" si="17">$D:$D/$G:$G*100</f>
        <v>204.23650622789481</v>
      </c>
      <c r="I58" s="58">
        <v>867.9</v>
      </c>
    </row>
    <row r="59" spans="1:9" ht="14.25" customHeight="1" x14ac:dyDescent="0.2">
      <c r="A59" s="3" t="s">
        <v>23</v>
      </c>
      <c r="B59" s="58">
        <v>2600</v>
      </c>
      <c r="C59" s="58">
        <v>1355</v>
      </c>
      <c r="D59" s="58">
        <v>731.7</v>
      </c>
      <c r="E59" s="28">
        <f t="shared" si="15"/>
        <v>28.142307692307693</v>
      </c>
      <c r="F59" s="28">
        <f t="shared" si="16"/>
        <v>54</v>
      </c>
      <c r="G59" s="58">
        <v>2364</v>
      </c>
      <c r="H59" s="28">
        <f t="shared" si="17"/>
        <v>30.951776649746193</v>
      </c>
      <c r="I59" s="58">
        <v>64.599999999999994</v>
      </c>
    </row>
    <row r="60" spans="1:9" ht="14.25" x14ac:dyDescent="0.2">
      <c r="A60" s="49" t="s">
        <v>24</v>
      </c>
      <c r="B60" s="59">
        <f>SUM(B61:B84)</f>
        <v>2574.2000000000003</v>
      </c>
      <c r="C60" s="59">
        <f>SUM(C61:C84)</f>
        <v>1574.1000000000001</v>
      </c>
      <c r="D60" s="59">
        <f>SUM(D61:D84)</f>
        <v>1577.8999999999999</v>
      </c>
      <c r="E60" s="25">
        <f t="shared" si="15"/>
        <v>61.296713542071316</v>
      </c>
      <c r="F60" s="25">
        <f t="shared" si="16"/>
        <v>100.24140778857758</v>
      </c>
      <c r="G60" s="59">
        <f>SUM(G61:G84)</f>
        <v>2184.2000000000003</v>
      </c>
      <c r="H60" s="25">
        <f t="shared" si="17"/>
        <v>72.241552971339601</v>
      </c>
      <c r="I60" s="59">
        <f>SUM(I61:I84)</f>
        <v>159.30000000000001</v>
      </c>
    </row>
    <row r="61" spans="1:9" ht="63.75" x14ac:dyDescent="0.2">
      <c r="A61" s="3" t="s">
        <v>124</v>
      </c>
      <c r="B61" s="60">
        <v>34.799999999999997</v>
      </c>
      <c r="C61" s="60">
        <v>15.9</v>
      </c>
      <c r="D61" s="60">
        <v>36.4</v>
      </c>
      <c r="E61" s="28">
        <f t="shared" si="15"/>
        <v>104.59770114942528</v>
      </c>
      <c r="F61" s="28">
        <f t="shared" si="16"/>
        <v>228.93081761006289</v>
      </c>
      <c r="G61" s="60">
        <v>15.1</v>
      </c>
      <c r="H61" s="28">
        <f t="shared" si="17"/>
        <v>241.05960264900662</v>
      </c>
      <c r="I61" s="60">
        <v>1.6</v>
      </c>
    </row>
    <row r="62" spans="1:9" ht="107.25" customHeight="1" x14ac:dyDescent="0.2">
      <c r="A62" s="3" t="s">
        <v>114</v>
      </c>
      <c r="B62" s="58">
        <v>265</v>
      </c>
      <c r="C62" s="58">
        <v>178</v>
      </c>
      <c r="D62" s="58">
        <v>168.2</v>
      </c>
      <c r="E62" s="28">
        <f t="shared" si="15"/>
        <v>63.471698113207545</v>
      </c>
      <c r="F62" s="28">
        <f t="shared" si="16"/>
        <v>94.494382022471896</v>
      </c>
      <c r="G62" s="58">
        <v>200.4</v>
      </c>
      <c r="H62" s="28">
        <f t="shared" si="17"/>
        <v>83.932135728542917</v>
      </c>
      <c r="I62" s="58">
        <v>35.9</v>
      </c>
    </row>
    <row r="63" spans="1:9" ht="87" customHeight="1" x14ac:dyDescent="0.2">
      <c r="A63" s="3" t="s">
        <v>130</v>
      </c>
      <c r="B63" s="58">
        <v>7</v>
      </c>
      <c r="C63" s="58">
        <v>4</v>
      </c>
      <c r="D63" s="58">
        <v>45.1</v>
      </c>
      <c r="E63" s="28">
        <f t="shared" si="15"/>
        <v>644.28571428571433</v>
      </c>
      <c r="F63" s="28">
        <f t="shared" si="16"/>
        <v>1127.5</v>
      </c>
      <c r="G63" s="58">
        <v>26.6</v>
      </c>
      <c r="H63" s="28">
        <f t="shared" si="17"/>
        <v>169.54887218045113</v>
      </c>
      <c r="I63" s="58">
        <v>0.3</v>
      </c>
    </row>
    <row r="64" spans="1:9" ht="94.5" customHeight="1" x14ac:dyDescent="0.2">
      <c r="A64" s="3" t="s">
        <v>129</v>
      </c>
      <c r="B64" s="58">
        <v>650</v>
      </c>
      <c r="C64" s="58">
        <v>380</v>
      </c>
      <c r="D64" s="58">
        <v>4</v>
      </c>
      <c r="E64" s="28">
        <f t="shared" si="15"/>
        <v>0.61538461538461542</v>
      </c>
      <c r="F64" s="28">
        <f t="shared" si="16"/>
        <v>1.0526315789473684</v>
      </c>
      <c r="G64" s="58">
        <v>608.6</v>
      </c>
      <c r="H64" s="28">
        <f t="shared" si="17"/>
        <v>0.65724613867893522</v>
      </c>
      <c r="I64" s="58">
        <v>0</v>
      </c>
    </row>
    <row r="65" spans="1:9" ht="94.5" customHeight="1" x14ac:dyDescent="0.2">
      <c r="A65" s="4" t="s">
        <v>142</v>
      </c>
      <c r="B65" s="58">
        <v>0</v>
      </c>
      <c r="C65" s="58">
        <v>0</v>
      </c>
      <c r="D65" s="58">
        <v>0</v>
      </c>
      <c r="E65" s="28">
        <v>0</v>
      </c>
      <c r="F65" s="28">
        <v>0</v>
      </c>
      <c r="G65" s="58">
        <v>0</v>
      </c>
      <c r="H65" s="28">
        <v>0</v>
      </c>
      <c r="I65" s="58">
        <v>0</v>
      </c>
    </row>
    <row r="66" spans="1:9" ht="85.5" customHeight="1" x14ac:dyDescent="0.2">
      <c r="A66" s="4" t="s">
        <v>127</v>
      </c>
      <c r="B66" s="58">
        <v>0</v>
      </c>
      <c r="C66" s="58">
        <v>0</v>
      </c>
      <c r="D66" s="58">
        <v>0</v>
      </c>
      <c r="E66" s="28">
        <v>0</v>
      </c>
      <c r="F66" s="28">
        <v>0</v>
      </c>
      <c r="G66" s="58">
        <v>0.5</v>
      </c>
      <c r="H66" s="28">
        <v>0</v>
      </c>
      <c r="I66" s="58">
        <v>0</v>
      </c>
    </row>
    <row r="67" spans="1:9" ht="84.75" customHeight="1" x14ac:dyDescent="0.2">
      <c r="A67" s="4" t="s">
        <v>143</v>
      </c>
      <c r="B67" s="58">
        <v>0</v>
      </c>
      <c r="C67" s="58">
        <v>0</v>
      </c>
      <c r="D67" s="58">
        <v>0</v>
      </c>
      <c r="E67" s="28">
        <v>0</v>
      </c>
      <c r="F67" s="28">
        <v>0</v>
      </c>
      <c r="G67" s="58">
        <v>25</v>
      </c>
      <c r="H67" s="28">
        <v>0</v>
      </c>
      <c r="I67" s="58">
        <v>0</v>
      </c>
    </row>
    <row r="68" spans="1:9" ht="106.5" customHeight="1" x14ac:dyDescent="0.2">
      <c r="A68" s="4" t="s">
        <v>115</v>
      </c>
      <c r="B68" s="58">
        <v>240</v>
      </c>
      <c r="C68" s="58">
        <v>120</v>
      </c>
      <c r="D68" s="58">
        <v>85.4</v>
      </c>
      <c r="E68" s="28">
        <f>$D:$D/$B:$B*100</f>
        <v>35.583333333333336</v>
      </c>
      <c r="F68" s="28">
        <f>$D:$D/$C:$C*100</f>
        <v>71.166666666666671</v>
      </c>
      <c r="G68" s="58">
        <v>177.4</v>
      </c>
      <c r="H68" s="28">
        <f>$D:$D/$G:$G*100</f>
        <v>48.139797068771138</v>
      </c>
      <c r="I68" s="58">
        <v>5.5</v>
      </c>
    </row>
    <row r="69" spans="1:9" ht="118.5" customHeight="1" x14ac:dyDescent="0.2">
      <c r="A69" s="3" t="s">
        <v>116</v>
      </c>
      <c r="B69" s="58">
        <v>10</v>
      </c>
      <c r="C69" s="58">
        <v>5</v>
      </c>
      <c r="D69" s="58">
        <v>1</v>
      </c>
      <c r="E69" s="28">
        <f>$D:$D/$B:$B*100</f>
        <v>10</v>
      </c>
      <c r="F69" s="28">
        <f>$D:$D/$C:$C*100</f>
        <v>20</v>
      </c>
      <c r="G69" s="58">
        <v>7.2</v>
      </c>
      <c r="H69" s="28">
        <f>$D:$D/$G:$G*100</f>
        <v>13.888888888888889</v>
      </c>
      <c r="I69" s="58">
        <v>-0.6</v>
      </c>
    </row>
    <row r="70" spans="1:9" ht="96" customHeight="1" x14ac:dyDescent="0.2">
      <c r="A70" s="3" t="s">
        <v>140</v>
      </c>
      <c r="B70" s="58">
        <v>0</v>
      </c>
      <c r="C70" s="58">
        <v>0</v>
      </c>
      <c r="D70" s="58">
        <v>0</v>
      </c>
      <c r="E70" s="28">
        <v>0</v>
      </c>
      <c r="F70" s="28">
        <v>0</v>
      </c>
      <c r="G70" s="58">
        <v>0</v>
      </c>
      <c r="H70" s="28">
        <v>0</v>
      </c>
      <c r="I70" s="58">
        <v>0</v>
      </c>
    </row>
    <row r="71" spans="1:9" ht="97.5" customHeight="1" x14ac:dyDescent="0.2">
      <c r="A71" s="3" t="s">
        <v>128</v>
      </c>
      <c r="B71" s="58">
        <v>0</v>
      </c>
      <c r="C71" s="58">
        <v>0</v>
      </c>
      <c r="D71" s="58">
        <v>6.8</v>
      </c>
      <c r="E71" s="28">
        <v>0</v>
      </c>
      <c r="F71" s="28">
        <v>0</v>
      </c>
      <c r="G71" s="58">
        <v>4.3</v>
      </c>
      <c r="H71" s="28">
        <v>0</v>
      </c>
      <c r="I71" s="58">
        <v>0</v>
      </c>
    </row>
    <row r="72" spans="1:9" ht="114.75" customHeight="1" x14ac:dyDescent="0.2">
      <c r="A72" s="3" t="s">
        <v>144</v>
      </c>
      <c r="B72" s="58">
        <v>0</v>
      </c>
      <c r="C72" s="58">
        <v>0</v>
      </c>
      <c r="D72" s="58">
        <v>0</v>
      </c>
      <c r="E72" s="28">
        <v>0</v>
      </c>
      <c r="F72" s="28">
        <v>0</v>
      </c>
      <c r="G72" s="58">
        <v>192.5</v>
      </c>
      <c r="H72" s="28">
        <v>0</v>
      </c>
      <c r="I72" s="58">
        <v>0</v>
      </c>
    </row>
    <row r="73" spans="1:9" ht="90" customHeight="1" x14ac:dyDescent="0.2">
      <c r="A73" s="3" t="s">
        <v>131</v>
      </c>
      <c r="B73" s="58">
        <v>208</v>
      </c>
      <c r="C73" s="58">
        <v>91</v>
      </c>
      <c r="D73" s="58">
        <v>81</v>
      </c>
      <c r="E73" s="28">
        <f>$D:$D/$B:$B*100</f>
        <v>38.942307692307693</v>
      </c>
      <c r="F73" s="28">
        <f>$D:$D/$C:$C*100</f>
        <v>89.010989010989007</v>
      </c>
      <c r="G73" s="58">
        <v>249.4</v>
      </c>
      <c r="H73" s="28">
        <f>$D:$D/$G:$G*100</f>
        <v>32.477947072975141</v>
      </c>
      <c r="I73" s="58">
        <v>7.6</v>
      </c>
    </row>
    <row r="74" spans="1:9" ht="91.5" customHeight="1" x14ac:dyDescent="0.2">
      <c r="A74" s="3" t="s">
        <v>117</v>
      </c>
      <c r="B74" s="58">
        <v>320</v>
      </c>
      <c r="C74" s="58">
        <v>296.5</v>
      </c>
      <c r="D74" s="58">
        <v>723.9</v>
      </c>
      <c r="E74" s="28">
        <f>$D:$D/$B:$B*100</f>
        <v>226.21875</v>
      </c>
      <c r="F74" s="28">
        <f>$D:$D/$C:$C*100</f>
        <v>244.14839797639121</v>
      </c>
      <c r="G74" s="58">
        <v>253.2</v>
      </c>
      <c r="H74" s="28">
        <f>$D:$D/$G:$G*100</f>
        <v>285.90047393364932</v>
      </c>
      <c r="I74" s="58">
        <v>79.5</v>
      </c>
    </row>
    <row r="75" spans="1:9" ht="61.5" customHeight="1" x14ac:dyDescent="0.2">
      <c r="A75" s="3" t="s">
        <v>118</v>
      </c>
      <c r="B75" s="58">
        <v>100</v>
      </c>
      <c r="C75" s="58">
        <v>60</v>
      </c>
      <c r="D75" s="58">
        <v>39.799999999999997</v>
      </c>
      <c r="E75" s="28">
        <f>$D:$D/$B:$B*100</f>
        <v>39.799999999999997</v>
      </c>
      <c r="F75" s="28">
        <f>$D:$D/$C:$C*100</f>
        <v>66.333333333333329</v>
      </c>
      <c r="G75" s="58">
        <v>53.9</v>
      </c>
      <c r="H75" s="28">
        <f>$D:$D/$G:$G*100</f>
        <v>73.840445269016698</v>
      </c>
      <c r="I75" s="58">
        <v>14.5</v>
      </c>
    </row>
    <row r="76" spans="1:9" ht="85.5" customHeight="1" x14ac:dyDescent="0.2">
      <c r="A76" s="3" t="s">
        <v>156</v>
      </c>
      <c r="B76" s="58">
        <v>700</v>
      </c>
      <c r="C76" s="58">
        <v>400</v>
      </c>
      <c r="D76" s="58">
        <v>1.5</v>
      </c>
      <c r="E76" s="28">
        <f>$D:$D/$B:$B*100</f>
        <v>0.2142857142857143</v>
      </c>
      <c r="F76" s="28">
        <v>0</v>
      </c>
      <c r="G76" s="58">
        <v>328.2</v>
      </c>
      <c r="H76" s="28">
        <f>$D:$D/$G:$G*100</f>
        <v>0.45703839122486289</v>
      </c>
      <c r="I76" s="58">
        <v>0.4</v>
      </c>
    </row>
    <row r="77" spans="1:9" ht="95.25" customHeight="1" x14ac:dyDescent="0.2">
      <c r="A77" s="3" t="s">
        <v>157</v>
      </c>
      <c r="B77" s="58">
        <v>0</v>
      </c>
      <c r="C77" s="58">
        <v>0</v>
      </c>
      <c r="D77" s="58">
        <v>273.8</v>
      </c>
      <c r="E77" s="28">
        <v>0</v>
      </c>
      <c r="F77" s="28">
        <v>0</v>
      </c>
      <c r="G77" s="58">
        <v>0</v>
      </c>
      <c r="H77" s="28">
        <v>0</v>
      </c>
      <c r="I77" s="58">
        <v>0</v>
      </c>
    </row>
    <row r="78" spans="1:9" ht="54" customHeight="1" x14ac:dyDescent="0.2">
      <c r="A78" s="3" t="s">
        <v>122</v>
      </c>
      <c r="B78" s="58">
        <v>0</v>
      </c>
      <c r="C78" s="58">
        <v>0</v>
      </c>
      <c r="D78" s="58">
        <v>0</v>
      </c>
      <c r="E78" s="28">
        <v>0</v>
      </c>
      <c r="F78" s="28">
        <v>0</v>
      </c>
      <c r="G78" s="58">
        <v>0</v>
      </c>
      <c r="H78" s="28">
        <v>0</v>
      </c>
      <c r="I78" s="58">
        <v>0</v>
      </c>
    </row>
    <row r="79" spans="1:9" ht="85.5" customHeight="1" x14ac:dyDescent="0.2">
      <c r="A79" s="3" t="s">
        <v>123</v>
      </c>
      <c r="B79" s="58">
        <v>30</v>
      </c>
      <c r="C79" s="58">
        <v>18</v>
      </c>
      <c r="D79" s="58">
        <v>1</v>
      </c>
      <c r="E79" s="28">
        <f>$D:$D/$B:$B*100</f>
        <v>3.3333333333333335</v>
      </c>
      <c r="F79" s="28">
        <f>$D:$D/$C:$C*100</f>
        <v>5.5555555555555554</v>
      </c>
      <c r="G79" s="58">
        <v>44.5</v>
      </c>
      <c r="H79" s="28">
        <v>0</v>
      </c>
      <c r="I79" s="58">
        <v>0</v>
      </c>
    </row>
    <row r="80" spans="1:9" ht="62.25" customHeight="1" x14ac:dyDescent="0.2">
      <c r="A80" s="3" t="s">
        <v>119</v>
      </c>
      <c r="B80" s="58">
        <v>5.4</v>
      </c>
      <c r="C80" s="58">
        <v>3</v>
      </c>
      <c r="D80" s="58">
        <v>0</v>
      </c>
      <c r="E80" s="28">
        <f>$D:$D/$B:$B*100</f>
        <v>0</v>
      </c>
      <c r="F80" s="28">
        <f>$D:$D/$C:$C*100</f>
        <v>0</v>
      </c>
      <c r="G80" s="58">
        <v>0.4</v>
      </c>
      <c r="H80" s="28">
        <f>$D:$D/$G:$G*100</f>
        <v>0</v>
      </c>
      <c r="I80" s="58">
        <v>0</v>
      </c>
    </row>
    <row r="81" spans="1:12" ht="79.5" customHeight="1" x14ac:dyDescent="0.2">
      <c r="A81" s="3" t="s">
        <v>121</v>
      </c>
      <c r="B81" s="58">
        <v>3</v>
      </c>
      <c r="C81" s="58">
        <v>2</v>
      </c>
      <c r="D81" s="58">
        <v>109.9</v>
      </c>
      <c r="E81" s="28">
        <f>$D:$D/$B:$B*100</f>
        <v>3663.3333333333335</v>
      </c>
      <c r="F81" s="28">
        <f>$D:$D/$C:$C*100</f>
        <v>5495</v>
      </c>
      <c r="G81" s="58">
        <v>-4.8</v>
      </c>
      <c r="H81" s="28">
        <f>$D:$D/$G:$G*100</f>
        <v>-2289.5833333333335</v>
      </c>
      <c r="I81" s="58">
        <v>14.6</v>
      </c>
    </row>
    <row r="82" spans="1:12" ht="80.25" customHeight="1" x14ac:dyDescent="0.2">
      <c r="A82" s="3" t="s">
        <v>120</v>
      </c>
      <c r="B82" s="58">
        <v>1</v>
      </c>
      <c r="C82" s="58">
        <v>0.7</v>
      </c>
      <c r="D82" s="58">
        <v>0.1</v>
      </c>
      <c r="E82" s="28">
        <f>$D:$D/$B:$B*100</f>
        <v>10</v>
      </c>
      <c r="F82" s="28">
        <f>$D:$D/$C:$C*100</f>
        <v>14.285714285714288</v>
      </c>
      <c r="G82" s="58">
        <v>-0.2</v>
      </c>
      <c r="H82" s="28">
        <f>$D:$D/$G:$G*100</f>
        <v>-50</v>
      </c>
      <c r="I82" s="58">
        <v>0</v>
      </c>
      <c r="L82" s="33"/>
    </row>
    <row r="83" spans="1:12" ht="109.5" customHeight="1" x14ac:dyDescent="0.2">
      <c r="A83" s="3" t="s">
        <v>126</v>
      </c>
      <c r="B83" s="58">
        <v>0</v>
      </c>
      <c r="C83" s="58">
        <v>0</v>
      </c>
      <c r="D83" s="58">
        <v>0</v>
      </c>
      <c r="E83" s="28">
        <v>0</v>
      </c>
      <c r="F83" s="28">
        <v>0</v>
      </c>
      <c r="G83" s="58">
        <v>2</v>
      </c>
      <c r="H83" s="28">
        <f>$D:$D/$G:$G*100</f>
        <v>0</v>
      </c>
      <c r="I83" s="58">
        <v>0</v>
      </c>
      <c r="L83" s="33"/>
    </row>
    <row r="84" spans="1:12" ht="72.75" customHeight="1" x14ac:dyDescent="0.2">
      <c r="A84" s="3" t="s">
        <v>125</v>
      </c>
      <c r="B84" s="58">
        <v>0</v>
      </c>
      <c r="C84" s="58">
        <v>0</v>
      </c>
      <c r="D84" s="58">
        <v>0</v>
      </c>
      <c r="E84" s="28">
        <v>0</v>
      </c>
      <c r="F84" s="28">
        <v>0</v>
      </c>
      <c r="G84" s="58">
        <v>0</v>
      </c>
      <c r="H84" s="28">
        <v>0</v>
      </c>
      <c r="I84" s="58">
        <v>0</v>
      </c>
      <c r="L84" s="33"/>
    </row>
    <row r="85" spans="1:12" ht="14.25" x14ac:dyDescent="0.2">
      <c r="A85" s="5" t="s">
        <v>25</v>
      </c>
      <c r="B85" s="57">
        <v>0</v>
      </c>
      <c r="C85" s="57">
        <v>0</v>
      </c>
      <c r="D85" s="57">
        <v>-19.8</v>
      </c>
      <c r="E85" s="25">
        <v>0</v>
      </c>
      <c r="F85" s="25">
        <v>0</v>
      </c>
      <c r="G85" s="57">
        <v>0</v>
      </c>
      <c r="H85" s="25">
        <v>0</v>
      </c>
      <c r="I85" s="57">
        <v>0</v>
      </c>
    </row>
    <row r="86" spans="1:12" ht="14.25" x14ac:dyDescent="0.2">
      <c r="A86" s="7" t="s">
        <v>26</v>
      </c>
      <c r="B86" s="59">
        <f>B85+B60+B56+B52+B44+B41+B36+B31+B23+B7+B53+B54+B55+B18</f>
        <v>815875.89999999991</v>
      </c>
      <c r="C86" s="59">
        <f>C85+C60+C56+C52+C44+C41+C36+C31+C23+C7+C53+C54+C55+C18</f>
        <v>434474.5</v>
      </c>
      <c r="D86" s="59">
        <f>D85+D60+D56+D52+D44+D41+D36+D31+D23+D7+D53+D54+D55+D18</f>
        <v>438432.7</v>
      </c>
      <c r="E86" s="25">
        <f t="shared" ref="E86:E93" si="18">$D:$D/$B:$B*100</f>
        <v>53.737670153022052</v>
      </c>
      <c r="F86" s="25">
        <f t="shared" ref="F86:F92" si="19">$D:$D/$C:$C*100</f>
        <v>100.91103160254515</v>
      </c>
      <c r="G86" s="59">
        <f>G85+G60+G56+G52+G44+G41+G36+G31+G23+G7+G53+G54+G55+G18</f>
        <v>485262.3</v>
      </c>
      <c r="H86" s="25">
        <f t="shared" ref="H86:H92" si="20">$D:$D/$G:$G*100</f>
        <v>90.349631529175056</v>
      </c>
      <c r="I86" s="59">
        <f>I85+I60+I56+I52+I44+I41+I36+I31+I23+I7+I53+I54+I55+I18</f>
        <v>74428.800000000003</v>
      </c>
    </row>
    <row r="87" spans="1:12" ht="14.25" x14ac:dyDescent="0.2">
      <c r="A87" s="7" t="s">
        <v>27</v>
      </c>
      <c r="B87" s="59">
        <f>B88+B93+B94+B95+B96</f>
        <v>4693968.3</v>
      </c>
      <c r="C87" s="59">
        <f>C88+C93+C94+C95+C96</f>
        <v>2679044.8000000003</v>
      </c>
      <c r="D87" s="59">
        <f>D88+D93+D94+D95+D96</f>
        <v>1896737.2</v>
      </c>
      <c r="E87" s="25">
        <f t="shared" si="18"/>
        <v>40.407967816910904</v>
      </c>
      <c r="F87" s="25">
        <f t="shared" si="19"/>
        <v>70.79901015466406</v>
      </c>
      <c r="G87" s="59">
        <f>G88+G93+G94+G95+G96</f>
        <v>2247287.7999999998</v>
      </c>
      <c r="H87" s="25">
        <f t="shared" si="20"/>
        <v>84.40117015720017</v>
      </c>
      <c r="I87" s="59">
        <f>I88+I93+I94+I95+I96</f>
        <v>192125.69999999998</v>
      </c>
    </row>
    <row r="88" spans="1:12" ht="25.5" x14ac:dyDescent="0.2">
      <c r="A88" s="7" t="s">
        <v>28</v>
      </c>
      <c r="B88" s="59">
        <f>SUM(B89:B92)</f>
        <v>4700241.5</v>
      </c>
      <c r="C88" s="59">
        <f>SUM(C89:C92)</f>
        <v>2696530.7</v>
      </c>
      <c r="D88" s="59">
        <f>SUM(D89:D92)</f>
        <v>1914683</v>
      </c>
      <c r="E88" s="25">
        <f t="shared" si="18"/>
        <v>40.735843041256494</v>
      </c>
      <c r="F88" s="25">
        <f t="shared" si="19"/>
        <v>71.005421892656358</v>
      </c>
      <c r="G88" s="59">
        <f>$89:$89+$90:$90+$91:$91+G92</f>
        <v>2256337.6</v>
      </c>
      <c r="H88" s="25">
        <f t="shared" si="20"/>
        <v>84.858001745838024</v>
      </c>
      <c r="I88" s="59">
        <f>SUM(I89:I92)</f>
        <v>192150.9</v>
      </c>
    </row>
    <row r="89" spans="1:12" x14ac:dyDescent="0.2">
      <c r="A89" s="3" t="s">
        <v>29</v>
      </c>
      <c r="B89" s="58">
        <v>549730</v>
      </c>
      <c r="C89" s="58">
        <v>245864.7</v>
      </c>
      <c r="D89" s="58">
        <v>245864.7</v>
      </c>
      <c r="E89" s="28">
        <f t="shared" si="18"/>
        <v>44.724628453968315</v>
      </c>
      <c r="F89" s="28">
        <f t="shared" si="19"/>
        <v>100</v>
      </c>
      <c r="G89" s="58">
        <v>96250.3</v>
      </c>
      <c r="H89" s="28">
        <f t="shared" si="20"/>
        <v>255.44304796972062</v>
      </c>
      <c r="I89" s="58">
        <v>95476.6</v>
      </c>
    </row>
    <row r="90" spans="1:12" x14ac:dyDescent="0.2">
      <c r="A90" s="3" t="s">
        <v>30</v>
      </c>
      <c r="B90" s="58">
        <v>2560771.1</v>
      </c>
      <c r="C90" s="58">
        <v>1688621.6</v>
      </c>
      <c r="D90" s="58">
        <v>978011</v>
      </c>
      <c r="E90" s="28">
        <f t="shared" si="18"/>
        <v>38.192050824066229</v>
      </c>
      <c r="F90" s="28">
        <f t="shared" si="19"/>
        <v>57.917712292677045</v>
      </c>
      <c r="G90" s="58">
        <v>1495241.2</v>
      </c>
      <c r="H90" s="28">
        <f t="shared" si="20"/>
        <v>65.408243165049228</v>
      </c>
      <c r="I90" s="58">
        <v>3353.7</v>
      </c>
    </row>
    <row r="91" spans="1:12" x14ac:dyDescent="0.2">
      <c r="A91" s="3" t="s">
        <v>31</v>
      </c>
      <c r="B91" s="58">
        <v>1534142.7</v>
      </c>
      <c r="C91" s="58">
        <v>726535.2</v>
      </c>
      <c r="D91" s="58">
        <v>657225.5</v>
      </c>
      <c r="E91" s="28">
        <f t="shared" si="18"/>
        <v>42.839919650238535</v>
      </c>
      <c r="F91" s="28">
        <f t="shared" si="19"/>
        <v>90.460241981393338</v>
      </c>
      <c r="G91" s="58">
        <v>577334.5</v>
      </c>
      <c r="H91" s="28">
        <f t="shared" si="20"/>
        <v>113.83790506197013</v>
      </c>
      <c r="I91" s="58">
        <v>90522.5</v>
      </c>
    </row>
    <row r="92" spans="1:12" x14ac:dyDescent="0.2">
      <c r="A92" s="3" t="s">
        <v>138</v>
      </c>
      <c r="B92" s="58">
        <v>55597.7</v>
      </c>
      <c r="C92" s="58">
        <v>35509.199999999997</v>
      </c>
      <c r="D92" s="58">
        <v>33581.800000000003</v>
      </c>
      <c r="E92" s="28">
        <f t="shared" si="18"/>
        <v>60.401419483180064</v>
      </c>
      <c r="F92" s="28">
        <f t="shared" si="19"/>
        <v>94.572110889572286</v>
      </c>
      <c r="G92" s="58">
        <v>87511.6</v>
      </c>
      <c r="H92" s="28">
        <f t="shared" si="20"/>
        <v>38.374112689060652</v>
      </c>
      <c r="I92" s="58">
        <v>2798.1</v>
      </c>
    </row>
    <row r="93" spans="1:12" ht="30" customHeight="1" x14ac:dyDescent="0.2">
      <c r="A93" s="7" t="s">
        <v>108</v>
      </c>
      <c r="B93" s="57">
        <v>1212.7</v>
      </c>
      <c r="C93" s="57">
        <v>0</v>
      </c>
      <c r="D93" s="57">
        <v>0</v>
      </c>
      <c r="E93" s="25">
        <f t="shared" si="18"/>
        <v>0</v>
      </c>
      <c r="F93" s="25">
        <v>0</v>
      </c>
      <c r="G93" s="57">
        <v>0</v>
      </c>
      <c r="H93" s="25">
        <v>0</v>
      </c>
      <c r="I93" s="57">
        <v>0</v>
      </c>
    </row>
    <row r="94" spans="1:12" ht="30" customHeight="1" x14ac:dyDescent="0.2">
      <c r="A94" s="7" t="s">
        <v>110</v>
      </c>
      <c r="B94" s="57">
        <v>10000</v>
      </c>
      <c r="C94" s="57">
        <v>0</v>
      </c>
      <c r="D94" s="57">
        <v>0</v>
      </c>
      <c r="E94" s="25">
        <v>0</v>
      </c>
      <c r="F94" s="25">
        <v>0</v>
      </c>
      <c r="G94" s="57">
        <v>15</v>
      </c>
      <c r="H94" s="25">
        <v>0</v>
      </c>
      <c r="I94" s="57">
        <v>0</v>
      </c>
    </row>
    <row r="95" spans="1:12" ht="66.75" customHeight="1" x14ac:dyDescent="0.2">
      <c r="A95" s="7" t="s">
        <v>106</v>
      </c>
      <c r="B95" s="57">
        <v>0</v>
      </c>
      <c r="C95" s="57">
        <v>0</v>
      </c>
      <c r="D95" s="57">
        <v>801.8</v>
      </c>
      <c r="E95" s="25">
        <v>0</v>
      </c>
      <c r="F95" s="25">
        <v>0</v>
      </c>
      <c r="G95" s="57">
        <v>76.900000000000006</v>
      </c>
      <c r="H95" s="25">
        <f>$D:$D/$G:$G*100</f>
        <v>1042.6527958387514</v>
      </c>
      <c r="I95" s="57">
        <v>0</v>
      </c>
    </row>
    <row r="96" spans="1:12" ht="24.75" customHeight="1" x14ac:dyDescent="0.2">
      <c r="A96" s="7" t="s">
        <v>33</v>
      </c>
      <c r="B96" s="57">
        <v>-17485.900000000001</v>
      </c>
      <c r="C96" s="57">
        <v>-17485.900000000001</v>
      </c>
      <c r="D96" s="57">
        <v>-18747.599999999999</v>
      </c>
      <c r="E96" s="25">
        <f>$D:$D/$B:$B*100</f>
        <v>107.21552793965421</v>
      </c>
      <c r="F96" s="25">
        <f>$D:$D/$C:$C*100</f>
        <v>107.21552793965421</v>
      </c>
      <c r="G96" s="57">
        <v>-9141.7000000000007</v>
      </c>
      <c r="H96" s="25">
        <f>$D:$D/$G:$G*100</f>
        <v>205.07783016287993</v>
      </c>
      <c r="I96" s="57">
        <v>-25.2</v>
      </c>
    </row>
    <row r="97" spans="1:9" ht="18.75" customHeight="1" x14ac:dyDescent="0.2">
      <c r="A97" s="5" t="s">
        <v>32</v>
      </c>
      <c r="B97" s="59">
        <f>B87+B86</f>
        <v>5509844.1999999993</v>
      </c>
      <c r="C97" s="59">
        <f t="shared" ref="C97:D97" si="21">C87+C86</f>
        <v>3113519.3000000003</v>
      </c>
      <c r="D97" s="59">
        <f t="shared" si="21"/>
        <v>2335169.9</v>
      </c>
      <c r="E97" s="25">
        <f>$D:$D/$B:$B*100</f>
        <v>42.381777328658409</v>
      </c>
      <c r="F97" s="25">
        <f>$D:$D/$C:$C*100</f>
        <v>75.000977190024159</v>
      </c>
      <c r="G97" s="59">
        <f>G87+G86</f>
        <v>2732550.0999999996</v>
      </c>
      <c r="H97" s="25">
        <f>$D:$D/$G:$G*100</f>
        <v>85.457532873779712</v>
      </c>
      <c r="I97" s="59">
        <f t="shared" ref="I97" si="22">I87+I86</f>
        <v>266554.5</v>
      </c>
    </row>
    <row r="98" spans="1:9" ht="24" customHeight="1" x14ac:dyDescent="0.2">
      <c r="A98" s="67" t="s">
        <v>34</v>
      </c>
      <c r="B98" s="68"/>
      <c r="C98" s="68"/>
      <c r="D98" s="68"/>
      <c r="E98" s="68"/>
      <c r="F98" s="68"/>
      <c r="G98" s="68"/>
      <c r="H98" s="68"/>
      <c r="I98" s="69"/>
    </row>
    <row r="99" spans="1:9" ht="14.25" x14ac:dyDescent="0.2">
      <c r="A99" s="9" t="s">
        <v>35</v>
      </c>
      <c r="B99" s="59">
        <f>B100+B101+B102+B103+B104+B105+B106+B107</f>
        <v>332732.30000000005</v>
      </c>
      <c r="C99" s="59">
        <f>C100+C101+C102+C103+C104+C105+C106+C107</f>
        <v>172525.8</v>
      </c>
      <c r="D99" s="59">
        <f>D100+D101+D102+D103+D104+D105+D106+D107</f>
        <v>155489.4</v>
      </c>
      <c r="E99" s="25">
        <f t="shared" ref="E99:E104" si="23">$D:$D/$B:$B*100</f>
        <v>46.731080811811772</v>
      </c>
      <c r="F99" s="25">
        <f>$D:$D/$C:$C*100</f>
        <v>90.125302998160279</v>
      </c>
      <c r="G99" s="59">
        <f>G100+G101+G102+G103+G104+G105+G106+G107</f>
        <v>136811.4</v>
      </c>
      <c r="H99" s="28">
        <f>$D:$D/$G:$G*100</f>
        <v>113.65237107434029</v>
      </c>
      <c r="I99" s="59">
        <f>I100+I101+I102+I103+I104+I105+I106+I107</f>
        <v>26674.199999999997</v>
      </c>
    </row>
    <row r="100" spans="1:9" x14ac:dyDescent="0.2">
      <c r="A100" s="10" t="s">
        <v>36</v>
      </c>
      <c r="B100" s="60">
        <v>3015.7</v>
      </c>
      <c r="C100" s="60">
        <v>1643.9</v>
      </c>
      <c r="D100" s="60">
        <v>1594</v>
      </c>
      <c r="E100" s="28">
        <f t="shared" si="23"/>
        <v>52.85671651689492</v>
      </c>
      <c r="F100" s="28">
        <f>$D:$D/$C:$C*100</f>
        <v>96.96453555569073</v>
      </c>
      <c r="G100" s="60">
        <v>1311.6</v>
      </c>
      <c r="H100" s="28">
        <f>$D:$D/$G:$G*100</f>
        <v>121.53095455931688</v>
      </c>
      <c r="I100" s="60">
        <v>292.39999999999998</v>
      </c>
    </row>
    <row r="101" spans="1:9" ht="14.25" customHeight="1" x14ac:dyDescent="0.2">
      <c r="A101" s="10" t="s">
        <v>37</v>
      </c>
      <c r="B101" s="60">
        <v>9390.7999999999993</v>
      </c>
      <c r="C101" s="60">
        <v>5375.2</v>
      </c>
      <c r="D101" s="60">
        <v>4743.8</v>
      </c>
      <c r="E101" s="28">
        <f t="shared" si="23"/>
        <v>50.515398049154506</v>
      </c>
      <c r="F101" s="28">
        <f>$D:$D/$C:$C*100</f>
        <v>88.253460336359581</v>
      </c>
      <c r="G101" s="60">
        <v>4266.6000000000004</v>
      </c>
      <c r="H101" s="28">
        <f>$D:$D/$G:$G*100</f>
        <v>111.18454975858998</v>
      </c>
      <c r="I101" s="60">
        <v>844.3</v>
      </c>
    </row>
    <row r="102" spans="1:9" ht="25.5" x14ac:dyDescent="0.2">
      <c r="A102" s="10" t="s">
        <v>38</v>
      </c>
      <c r="B102" s="60">
        <v>68202.5</v>
      </c>
      <c r="C102" s="60">
        <v>41439.5</v>
      </c>
      <c r="D102" s="60">
        <v>38076.699999999997</v>
      </c>
      <c r="E102" s="28">
        <f t="shared" si="23"/>
        <v>55.828891902789479</v>
      </c>
      <c r="F102" s="28">
        <f>$D:$D/$C:$C*100</f>
        <v>91.885037222939459</v>
      </c>
      <c r="G102" s="60">
        <v>33185.800000000003</v>
      </c>
      <c r="H102" s="28">
        <f>$D:$D/$G:$G*100</f>
        <v>114.73793007852755</v>
      </c>
      <c r="I102" s="60">
        <v>6497.6</v>
      </c>
    </row>
    <row r="103" spans="1:9" x14ac:dyDescent="0.2">
      <c r="A103" s="10" t="s">
        <v>81</v>
      </c>
      <c r="B103" s="58">
        <v>3</v>
      </c>
      <c r="C103" s="58">
        <v>3</v>
      </c>
      <c r="D103" s="58">
        <v>0</v>
      </c>
      <c r="E103" s="28">
        <f t="shared" si="23"/>
        <v>0</v>
      </c>
      <c r="F103" s="28">
        <v>0</v>
      </c>
      <c r="G103" s="58">
        <v>261.60000000000002</v>
      </c>
      <c r="H103" s="28">
        <v>0</v>
      </c>
      <c r="I103" s="58">
        <v>0</v>
      </c>
    </row>
    <row r="104" spans="1:9" ht="25.5" x14ac:dyDescent="0.2">
      <c r="A104" s="3" t="s">
        <v>39</v>
      </c>
      <c r="B104" s="60">
        <v>17989.3</v>
      </c>
      <c r="C104" s="60">
        <v>12092.8</v>
      </c>
      <c r="D104" s="60">
        <v>10522.4</v>
      </c>
      <c r="E104" s="28">
        <f t="shared" si="23"/>
        <v>58.492548348184755</v>
      </c>
      <c r="F104" s="28">
        <f>$D:$D/$C:$C*100</f>
        <v>87.013760254035461</v>
      </c>
      <c r="G104" s="60">
        <v>10010.799999999999</v>
      </c>
      <c r="H104" s="28">
        <f>$D:$D/$G:$G*100</f>
        <v>105.11048068086465</v>
      </c>
      <c r="I104" s="60">
        <v>2510.1</v>
      </c>
    </row>
    <row r="105" spans="1:9" x14ac:dyDescent="0.2">
      <c r="A105" s="3" t="s">
        <v>141</v>
      </c>
      <c r="B105" s="60">
        <v>0</v>
      </c>
      <c r="C105" s="60">
        <v>0</v>
      </c>
      <c r="D105" s="60">
        <v>0</v>
      </c>
      <c r="E105" s="28">
        <v>0</v>
      </c>
      <c r="F105" s="28">
        <v>0</v>
      </c>
      <c r="G105" s="60">
        <v>0</v>
      </c>
      <c r="H105" s="28">
        <v>0</v>
      </c>
      <c r="I105" s="60">
        <v>0</v>
      </c>
    </row>
    <row r="106" spans="1:9" x14ac:dyDescent="0.2">
      <c r="A106" s="10" t="s">
        <v>40</v>
      </c>
      <c r="B106" s="60">
        <v>34156.400000000001</v>
      </c>
      <c r="C106" s="60">
        <v>0</v>
      </c>
      <c r="D106" s="60">
        <v>0</v>
      </c>
      <c r="E106" s="28">
        <f>$D:$D/$B:$B*100</f>
        <v>0</v>
      </c>
      <c r="F106" s="28">
        <v>0</v>
      </c>
      <c r="G106" s="60">
        <v>0</v>
      </c>
      <c r="H106" s="28">
        <v>0</v>
      </c>
      <c r="I106" s="60">
        <v>0</v>
      </c>
    </row>
    <row r="107" spans="1:9" x14ac:dyDescent="0.2">
      <c r="A107" s="3" t="s">
        <v>41</v>
      </c>
      <c r="B107" s="60">
        <v>199974.6</v>
      </c>
      <c r="C107" s="60">
        <v>111971.4</v>
      </c>
      <c r="D107" s="60">
        <v>100552.5</v>
      </c>
      <c r="E107" s="28">
        <f>$D:$D/$B:$B*100</f>
        <v>50.282635894758634</v>
      </c>
      <c r="F107" s="28">
        <f>$D:$D/$C:$C*100</f>
        <v>89.80194942637138</v>
      </c>
      <c r="G107" s="60">
        <v>87775</v>
      </c>
      <c r="H107" s="28">
        <f>$D:$D/$G:$G*100</f>
        <v>114.55710623753916</v>
      </c>
      <c r="I107" s="60">
        <v>16529.8</v>
      </c>
    </row>
    <row r="108" spans="1:9" ht="14.25" x14ac:dyDescent="0.2">
      <c r="A108" s="9" t="s">
        <v>42</v>
      </c>
      <c r="B108" s="57">
        <v>607.70000000000005</v>
      </c>
      <c r="C108" s="57">
        <v>395.3</v>
      </c>
      <c r="D108" s="57">
        <v>246.6</v>
      </c>
      <c r="E108" s="25">
        <f>$D:$D/$B:$B*100</f>
        <v>40.579233174263614</v>
      </c>
      <c r="F108" s="25">
        <f>$D:$D/$C:$C*100</f>
        <v>62.383000252972423</v>
      </c>
      <c r="G108" s="57">
        <v>237.8</v>
      </c>
      <c r="H108" s="28">
        <f>$D:$D/$G:$G*100</f>
        <v>103.70058873002523</v>
      </c>
      <c r="I108" s="57">
        <v>50.1</v>
      </c>
    </row>
    <row r="109" spans="1:9" ht="25.5" x14ac:dyDescent="0.2">
      <c r="A109" s="11" t="s">
        <v>43</v>
      </c>
      <c r="B109" s="57">
        <v>16896.3</v>
      </c>
      <c r="C109" s="57">
        <v>10801.2</v>
      </c>
      <c r="D109" s="57">
        <v>8271.5</v>
      </c>
      <c r="E109" s="25">
        <f>$D:$D/$B:$B*100</f>
        <v>48.954504832418934</v>
      </c>
      <c r="F109" s="25">
        <f>$D:$D/$C:$C*100</f>
        <v>76.579454134725765</v>
      </c>
      <c r="G109" s="57">
        <v>8003.4</v>
      </c>
      <c r="H109" s="28">
        <f>$D:$D/$G:$G*100</f>
        <v>103.34982632381238</v>
      </c>
      <c r="I109" s="57">
        <v>1181.5</v>
      </c>
    </row>
    <row r="110" spans="1:9" ht="14.25" x14ac:dyDescent="0.2">
      <c r="A110" s="9" t="s">
        <v>44</v>
      </c>
      <c r="B110" s="59">
        <f>B111+B112+B113+B114+B115</f>
        <v>235443.69999999998</v>
      </c>
      <c r="C110" s="59">
        <f t="shared" ref="C110" si="24">C111+C112+C113+C114+C115</f>
        <v>71259.899999999994</v>
      </c>
      <c r="D110" s="59">
        <f>D111+D112+D113+D114+D115</f>
        <v>58191.7</v>
      </c>
      <c r="E110" s="25">
        <f>$D:$D/$B:$B*100</f>
        <v>24.715760073427319</v>
      </c>
      <c r="F110" s="25">
        <f>$D:$D/$C:$C*100</f>
        <v>81.661214792611275</v>
      </c>
      <c r="G110" s="59">
        <f>G111+G112+G113+G114+G115</f>
        <v>42958.9</v>
      </c>
      <c r="H110" s="28">
        <f>$D:$D/$G:$G*100</f>
        <v>135.45900849416535</v>
      </c>
      <c r="I110" s="59">
        <f>I111+I112+I113+I114+I115</f>
        <v>16602.599999999999</v>
      </c>
    </row>
    <row r="111" spans="1:9" x14ac:dyDescent="0.2">
      <c r="A111" s="10" t="s">
        <v>146</v>
      </c>
      <c r="B111" s="60">
        <v>0</v>
      </c>
      <c r="C111" s="60">
        <v>0</v>
      </c>
      <c r="D111" s="60">
        <v>0</v>
      </c>
      <c r="E111" s="28">
        <v>0</v>
      </c>
      <c r="F111" s="28">
        <v>0</v>
      </c>
      <c r="G111" s="60">
        <v>90</v>
      </c>
      <c r="H111" s="28">
        <v>0</v>
      </c>
      <c r="I111" s="60">
        <v>0</v>
      </c>
    </row>
    <row r="112" spans="1:9" x14ac:dyDescent="0.2">
      <c r="A112" s="10" t="s">
        <v>147</v>
      </c>
      <c r="B112" s="60">
        <v>768.7</v>
      </c>
      <c r="C112" s="60">
        <v>34.200000000000003</v>
      </c>
      <c r="D112" s="60">
        <v>0</v>
      </c>
      <c r="E112" s="28">
        <v>0</v>
      </c>
      <c r="F112" s="28">
        <v>0</v>
      </c>
      <c r="G112" s="60">
        <v>0</v>
      </c>
      <c r="H112" s="28">
        <v>0</v>
      </c>
      <c r="I112" s="60">
        <v>0</v>
      </c>
    </row>
    <row r="113" spans="1:9" x14ac:dyDescent="0.2">
      <c r="A113" s="10" t="s">
        <v>45</v>
      </c>
      <c r="B113" s="60">
        <v>20541.2</v>
      </c>
      <c r="C113" s="60">
        <v>10334.299999999999</v>
      </c>
      <c r="D113" s="60">
        <v>9646.2999999999993</v>
      </c>
      <c r="E113" s="28">
        <f t="shared" ref="E113:E136" si="25">$D:$D/$B:$B*100</f>
        <v>46.960742313009945</v>
      </c>
      <c r="F113" s="28">
        <f t="shared" ref="F113:F136" si="26">$D:$D/$C:$C*100</f>
        <v>93.342558276806358</v>
      </c>
      <c r="G113" s="60">
        <v>9404</v>
      </c>
      <c r="H113" s="28">
        <f t="shared" ref="H113:H119" si="27">$D:$D/$G:$G*100</f>
        <v>102.57656316461079</v>
      </c>
      <c r="I113" s="60">
        <v>2361.4</v>
      </c>
    </row>
    <row r="114" spans="1:9" x14ac:dyDescent="0.2">
      <c r="A114" s="12" t="s">
        <v>88</v>
      </c>
      <c r="B114" s="58">
        <v>208522.4</v>
      </c>
      <c r="C114" s="58">
        <v>57394.9</v>
      </c>
      <c r="D114" s="58">
        <v>47141.7</v>
      </c>
      <c r="E114" s="28">
        <f t="shared" si="25"/>
        <v>22.607499242287638</v>
      </c>
      <c r="F114" s="28">
        <f t="shared" si="26"/>
        <v>82.135694983352167</v>
      </c>
      <c r="G114" s="58">
        <v>32761.4</v>
      </c>
      <c r="H114" s="28">
        <f t="shared" si="27"/>
        <v>143.894033832498</v>
      </c>
      <c r="I114" s="58">
        <v>13874.1</v>
      </c>
    </row>
    <row r="115" spans="1:9" x14ac:dyDescent="0.2">
      <c r="A115" s="10" t="s">
        <v>46</v>
      </c>
      <c r="B115" s="60">
        <v>5611.4</v>
      </c>
      <c r="C115" s="60">
        <v>3496.5</v>
      </c>
      <c r="D115" s="60">
        <v>1403.7</v>
      </c>
      <c r="E115" s="28">
        <f t="shared" si="25"/>
        <v>25.015147734968103</v>
      </c>
      <c r="F115" s="28">
        <f t="shared" si="26"/>
        <v>40.145860145860148</v>
      </c>
      <c r="G115" s="60">
        <v>703.5</v>
      </c>
      <c r="H115" s="28">
        <f t="shared" si="27"/>
        <v>199.53091684434969</v>
      </c>
      <c r="I115" s="60">
        <v>367.1</v>
      </c>
    </row>
    <row r="116" spans="1:9" ht="14.25" x14ac:dyDescent="0.2">
      <c r="A116" s="9" t="s">
        <v>47</v>
      </c>
      <c r="B116" s="59">
        <f>B117+B118+B119+B120</f>
        <v>3461471.1999999997</v>
      </c>
      <c r="C116" s="59">
        <f>C117+C118+C119+C120</f>
        <v>2248215</v>
      </c>
      <c r="D116" s="59">
        <f>D117+D118+D119+D120</f>
        <v>1155550.8</v>
      </c>
      <c r="E116" s="25">
        <f t="shared" si="25"/>
        <v>33.383227339866359</v>
      </c>
      <c r="F116" s="25">
        <f t="shared" si="26"/>
        <v>51.39858954770785</v>
      </c>
      <c r="G116" s="59">
        <f>G117+G118+G119+G120</f>
        <v>657245.80000000005</v>
      </c>
      <c r="H116" s="28">
        <f t="shared" si="27"/>
        <v>175.81714481857472</v>
      </c>
      <c r="I116" s="59">
        <f>I117+I118+I119+I120</f>
        <v>234476.5</v>
      </c>
    </row>
    <row r="117" spans="1:9" x14ac:dyDescent="0.2">
      <c r="A117" s="10" t="s">
        <v>48</v>
      </c>
      <c r="B117" s="60">
        <v>3172045.9</v>
      </c>
      <c r="C117" s="60">
        <v>2142596.5</v>
      </c>
      <c r="D117" s="60">
        <v>1088718.8</v>
      </c>
      <c r="E117" s="28">
        <f t="shared" si="25"/>
        <v>34.322290229154632</v>
      </c>
      <c r="F117" s="28">
        <f t="shared" si="26"/>
        <v>50.813057894941963</v>
      </c>
      <c r="G117" s="60">
        <v>515253.1</v>
      </c>
      <c r="H117" s="28">
        <f t="shared" si="27"/>
        <v>211.29786506864298</v>
      </c>
      <c r="I117" s="60">
        <v>225401</v>
      </c>
    </row>
    <row r="118" spans="1:9" x14ac:dyDescent="0.2">
      <c r="A118" s="10" t="s">
        <v>49</v>
      </c>
      <c r="B118" s="60">
        <v>155287.29999999999</v>
      </c>
      <c r="C118" s="60">
        <v>55312.2</v>
      </c>
      <c r="D118" s="60">
        <v>38375.300000000003</v>
      </c>
      <c r="E118" s="28">
        <f t="shared" si="25"/>
        <v>24.712452338343191</v>
      </c>
      <c r="F118" s="28">
        <f t="shared" si="26"/>
        <v>69.37944974164833</v>
      </c>
      <c r="G118" s="60">
        <v>103871</v>
      </c>
      <c r="H118" s="28">
        <f t="shared" si="27"/>
        <v>36.94515312262326</v>
      </c>
      <c r="I118" s="60">
        <v>3530.2</v>
      </c>
    </row>
    <row r="119" spans="1:9" x14ac:dyDescent="0.2">
      <c r="A119" s="10" t="s">
        <v>50</v>
      </c>
      <c r="B119" s="60">
        <v>131722.29999999999</v>
      </c>
      <c r="C119" s="60">
        <v>49333.4</v>
      </c>
      <c r="D119" s="60">
        <v>27483.8</v>
      </c>
      <c r="E119" s="28">
        <f t="shared" si="25"/>
        <v>20.864956047685169</v>
      </c>
      <c r="F119" s="28">
        <f t="shared" si="26"/>
        <v>55.71033012117551</v>
      </c>
      <c r="G119" s="60">
        <v>37362.300000000003</v>
      </c>
      <c r="H119" s="28">
        <f t="shared" si="27"/>
        <v>73.560246558696861</v>
      </c>
      <c r="I119" s="60">
        <v>4572.3999999999996</v>
      </c>
    </row>
    <row r="120" spans="1:9" x14ac:dyDescent="0.2">
      <c r="A120" s="10" t="s">
        <v>51</v>
      </c>
      <c r="B120" s="60">
        <v>2415.6999999999998</v>
      </c>
      <c r="C120" s="60">
        <v>972.9</v>
      </c>
      <c r="D120" s="60">
        <v>972.9</v>
      </c>
      <c r="E120" s="28">
        <f t="shared" si="25"/>
        <v>40.274040650743061</v>
      </c>
      <c r="F120" s="28">
        <f t="shared" si="26"/>
        <v>100</v>
      </c>
      <c r="G120" s="60">
        <v>759.4</v>
      </c>
      <c r="H120" s="28">
        <v>0</v>
      </c>
      <c r="I120" s="60">
        <v>972.9</v>
      </c>
    </row>
    <row r="121" spans="1:9" ht="18.75" customHeight="1" x14ac:dyDescent="0.2">
      <c r="A121" s="13" t="s">
        <v>112</v>
      </c>
      <c r="B121" s="59">
        <f>SUM(B122:B123)</f>
        <v>20459.699999999997</v>
      </c>
      <c r="C121" s="59">
        <f>SUM(C122:C123)</f>
        <v>8629.7000000000007</v>
      </c>
      <c r="D121" s="59">
        <f>SUM(D122:D123)</f>
        <v>6372.8</v>
      </c>
      <c r="E121" s="25">
        <f t="shared" si="25"/>
        <v>31.148061799537636</v>
      </c>
      <c r="F121" s="25">
        <f t="shared" si="26"/>
        <v>73.847294807467236</v>
      </c>
      <c r="G121" s="59">
        <f>SUM(G122:G123)</f>
        <v>6293.6</v>
      </c>
      <c r="H121" s="28">
        <f t="shared" ref="H121:H136" si="28">$D:$D/$G:$G*100</f>
        <v>101.25842125333673</v>
      </c>
      <c r="I121" s="59">
        <f>SUM(I122:I123)</f>
        <v>3687.4</v>
      </c>
    </row>
    <row r="122" spans="1:9" ht="30.75" customHeight="1" x14ac:dyDescent="0.2">
      <c r="A122" s="10" t="s">
        <v>113</v>
      </c>
      <c r="B122" s="60">
        <v>1979.1</v>
      </c>
      <c r="C122" s="60">
        <v>1866.4</v>
      </c>
      <c r="D122" s="60">
        <v>732.2</v>
      </c>
      <c r="E122" s="28">
        <f t="shared" si="25"/>
        <v>36.996614622808352</v>
      </c>
      <c r="F122" s="28">
        <f t="shared" si="26"/>
        <v>39.230604372053151</v>
      </c>
      <c r="G122" s="60">
        <v>1548.4</v>
      </c>
      <c r="H122" s="28">
        <f t="shared" si="28"/>
        <v>47.287522603978296</v>
      </c>
      <c r="I122" s="60">
        <v>9.1</v>
      </c>
    </row>
    <row r="123" spans="1:9" ht="20.25" customHeight="1" x14ac:dyDescent="0.2">
      <c r="A123" s="10" t="s">
        <v>111</v>
      </c>
      <c r="B123" s="60">
        <v>18480.599999999999</v>
      </c>
      <c r="C123" s="60">
        <v>6763.3</v>
      </c>
      <c r="D123" s="60">
        <v>5640.6</v>
      </c>
      <c r="E123" s="28">
        <f t="shared" si="25"/>
        <v>30.521736307262753</v>
      </c>
      <c r="F123" s="28">
        <f t="shared" si="26"/>
        <v>83.400115328316062</v>
      </c>
      <c r="G123" s="60">
        <v>4745.2</v>
      </c>
      <c r="H123" s="28">
        <f t="shared" si="28"/>
        <v>118.86959453763805</v>
      </c>
      <c r="I123" s="60">
        <v>3678.3</v>
      </c>
    </row>
    <row r="124" spans="1:9" ht="14.25" x14ac:dyDescent="0.2">
      <c r="A124" s="13" t="s">
        <v>52</v>
      </c>
      <c r="B124" s="59">
        <f>B125+B126+B127+B128+B129</f>
        <v>1640375.9000000001</v>
      </c>
      <c r="C124" s="59">
        <f>C125+C126+C127+C128+C129</f>
        <v>958665.00000000012</v>
      </c>
      <c r="D124" s="59">
        <f>D125+D126+D127+D128+D129</f>
        <v>953791.6</v>
      </c>
      <c r="E124" s="25">
        <f t="shared" si="25"/>
        <v>58.144697200196603</v>
      </c>
      <c r="F124" s="25">
        <f t="shared" si="26"/>
        <v>99.49164723860784</v>
      </c>
      <c r="G124" s="59">
        <f>G125+G126+G127+G128+G129</f>
        <v>831686.2</v>
      </c>
      <c r="H124" s="28">
        <f t="shared" si="28"/>
        <v>114.68166719611315</v>
      </c>
      <c r="I124" s="59">
        <f>I125+I126+I127+I128+I129</f>
        <v>139373.79999999999</v>
      </c>
    </row>
    <row r="125" spans="1:9" x14ac:dyDescent="0.2">
      <c r="A125" s="10" t="s">
        <v>53</v>
      </c>
      <c r="B125" s="60">
        <v>649185</v>
      </c>
      <c r="C125" s="60">
        <v>357435.7</v>
      </c>
      <c r="D125" s="60">
        <v>356611.2</v>
      </c>
      <c r="E125" s="28">
        <f t="shared" si="25"/>
        <v>54.932137988400839</v>
      </c>
      <c r="F125" s="28">
        <f t="shared" si="26"/>
        <v>99.769329140877645</v>
      </c>
      <c r="G125" s="60">
        <v>325184.5</v>
      </c>
      <c r="H125" s="28">
        <f t="shared" si="28"/>
        <v>109.66426751582563</v>
      </c>
      <c r="I125" s="60">
        <v>47629.599999999999</v>
      </c>
    </row>
    <row r="126" spans="1:9" x14ac:dyDescent="0.2">
      <c r="A126" s="10" t="s">
        <v>54</v>
      </c>
      <c r="B126" s="60">
        <v>743402.5</v>
      </c>
      <c r="C126" s="60">
        <v>447963.6</v>
      </c>
      <c r="D126" s="60">
        <v>446737.3</v>
      </c>
      <c r="E126" s="28">
        <f t="shared" si="25"/>
        <v>60.093596672058538</v>
      </c>
      <c r="F126" s="28">
        <f t="shared" si="26"/>
        <v>99.726250079247507</v>
      </c>
      <c r="G126" s="60">
        <v>366654.8</v>
      </c>
      <c r="H126" s="28">
        <f t="shared" si="28"/>
        <v>121.8413886849429</v>
      </c>
      <c r="I126" s="60">
        <v>68923.3</v>
      </c>
    </row>
    <row r="127" spans="1:9" x14ac:dyDescent="0.2">
      <c r="A127" s="10" t="s">
        <v>107</v>
      </c>
      <c r="B127" s="60">
        <v>135266.6</v>
      </c>
      <c r="C127" s="60">
        <v>84299.5</v>
      </c>
      <c r="D127" s="60">
        <v>83552.2</v>
      </c>
      <c r="E127" s="28">
        <f t="shared" si="25"/>
        <v>61.768537096371155</v>
      </c>
      <c r="F127" s="28">
        <f t="shared" si="26"/>
        <v>99.113517873771499</v>
      </c>
      <c r="G127" s="60">
        <v>72091.5</v>
      </c>
      <c r="H127" s="28">
        <f t="shared" si="28"/>
        <v>115.89743589743588</v>
      </c>
      <c r="I127" s="60">
        <v>10150.4</v>
      </c>
    </row>
    <row r="128" spans="1:9" x14ac:dyDescent="0.2">
      <c r="A128" s="10" t="s">
        <v>55</v>
      </c>
      <c r="B128" s="60">
        <v>17629.7</v>
      </c>
      <c r="C128" s="60">
        <v>9354.7999999999993</v>
      </c>
      <c r="D128" s="60">
        <v>9028.7999999999993</v>
      </c>
      <c r="E128" s="28">
        <f t="shared" si="25"/>
        <v>51.213577088662873</v>
      </c>
      <c r="F128" s="28">
        <f t="shared" si="26"/>
        <v>96.515157993757214</v>
      </c>
      <c r="G128" s="60">
        <v>32632.7</v>
      </c>
      <c r="H128" s="28">
        <f t="shared" si="28"/>
        <v>27.667952697754089</v>
      </c>
      <c r="I128" s="60">
        <v>1767.5</v>
      </c>
    </row>
    <row r="129" spans="1:9" x14ac:dyDescent="0.2">
      <c r="A129" s="10" t="s">
        <v>56</v>
      </c>
      <c r="B129" s="60">
        <v>94892.1</v>
      </c>
      <c r="C129" s="60">
        <v>59611.4</v>
      </c>
      <c r="D129" s="58">
        <v>57862.1</v>
      </c>
      <c r="E129" s="28">
        <f t="shared" si="25"/>
        <v>60.976730412753014</v>
      </c>
      <c r="F129" s="28">
        <f t="shared" si="26"/>
        <v>97.065494183998354</v>
      </c>
      <c r="G129" s="58">
        <v>35122.699999999997</v>
      </c>
      <c r="H129" s="28">
        <f t="shared" si="28"/>
        <v>164.74274472065076</v>
      </c>
      <c r="I129" s="58">
        <v>10903</v>
      </c>
    </row>
    <row r="130" spans="1:9" ht="28.5" customHeight="1" x14ac:dyDescent="0.2">
      <c r="A130" s="13" t="s">
        <v>57</v>
      </c>
      <c r="B130" s="59">
        <f>B131+B132</f>
        <v>152417.9</v>
      </c>
      <c r="C130" s="59">
        <f>C131+C132</f>
        <v>94340.6</v>
      </c>
      <c r="D130" s="59">
        <f>D131+D132</f>
        <v>93008.9</v>
      </c>
      <c r="E130" s="25">
        <f t="shared" si="25"/>
        <v>61.022294625500017</v>
      </c>
      <c r="F130" s="25">
        <f t="shared" si="26"/>
        <v>98.588412624045205</v>
      </c>
      <c r="G130" s="59">
        <f>G131+G132</f>
        <v>82521.2</v>
      </c>
      <c r="H130" s="28">
        <f t="shared" si="28"/>
        <v>112.70909778335749</v>
      </c>
      <c r="I130" s="59">
        <f>I131+I132</f>
        <v>16054.6</v>
      </c>
    </row>
    <row r="131" spans="1:9" x14ac:dyDescent="0.2">
      <c r="A131" s="10" t="s">
        <v>58</v>
      </c>
      <c r="B131" s="60">
        <v>143358.6</v>
      </c>
      <c r="C131" s="60">
        <v>88589.3</v>
      </c>
      <c r="D131" s="60">
        <v>87909.9</v>
      </c>
      <c r="E131" s="28">
        <f t="shared" si="25"/>
        <v>61.321678643625141</v>
      </c>
      <c r="F131" s="28">
        <f t="shared" si="26"/>
        <v>99.233090226472029</v>
      </c>
      <c r="G131" s="60">
        <v>78481.399999999994</v>
      </c>
      <c r="H131" s="28">
        <f t="shared" si="28"/>
        <v>112.01367457767064</v>
      </c>
      <c r="I131" s="60">
        <v>15279.6</v>
      </c>
    </row>
    <row r="132" spans="1:9" ht="25.5" x14ac:dyDescent="0.2">
      <c r="A132" s="10" t="s">
        <v>59</v>
      </c>
      <c r="B132" s="60">
        <v>9059.2999999999993</v>
      </c>
      <c r="C132" s="60">
        <v>5751.3</v>
      </c>
      <c r="D132" s="60">
        <v>5099</v>
      </c>
      <c r="E132" s="28">
        <f t="shared" si="25"/>
        <v>56.284701908535986</v>
      </c>
      <c r="F132" s="28">
        <f t="shared" si="26"/>
        <v>88.658216403247962</v>
      </c>
      <c r="G132" s="60">
        <v>4039.8</v>
      </c>
      <c r="H132" s="28">
        <f t="shared" si="28"/>
        <v>126.21911975840388</v>
      </c>
      <c r="I132" s="60">
        <v>775</v>
      </c>
    </row>
    <row r="133" spans="1:9" ht="18.75" customHeight="1" x14ac:dyDescent="0.2">
      <c r="A133" s="13" t="s">
        <v>60</v>
      </c>
      <c r="B133" s="59">
        <f>B134+B135+B136+B137</f>
        <v>113642.59999999999</v>
      </c>
      <c r="C133" s="59">
        <f>C134+C135+C136+C137</f>
        <v>57545.8</v>
      </c>
      <c r="D133" s="59">
        <f>D134+D135+D136+D137</f>
        <v>50229.7</v>
      </c>
      <c r="E133" s="25">
        <f t="shared" si="25"/>
        <v>44.199710319897648</v>
      </c>
      <c r="F133" s="25">
        <f t="shared" si="26"/>
        <v>87.286474425587954</v>
      </c>
      <c r="G133" s="59">
        <f>G134+G135+G136+G137</f>
        <v>62349.5</v>
      </c>
      <c r="H133" s="28">
        <f t="shared" si="28"/>
        <v>80.561512121187818</v>
      </c>
      <c r="I133" s="59">
        <f>I134+I135+I136+I137</f>
        <v>1689.8999999999999</v>
      </c>
    </row>
    <row r="134" spans="1:9" x14ac:dyDescent="0.2">
      <c r="A134" s="10" t="s">
        <v>61</v>
      </c>
      <c r="B134" s="60">
        <v>4245.8</v>
      </c>
      <c r="C134" s="60">
        <v>1964.5</v>
      </c>
      <c r="D134" s="60">
        <v>1963.5</v>
      </c>
      <c r="E134" s="28">
        <f t="shared" si="25"/>
        <v>46.245701634556504</v>
      </c>
      <c r="F134" s="28">
        <f t="shared" si="26"/>
        <v>99.949096462204125</v>
      </c>
      <c r="G134" s="60">
        <v>853.3</v>
      </c>
      <c r="H134" s="28">
        <f t="shared" si="28"/>
        <v>230.10664479081214</v>
      </c>
      <c r="I134" s="60">
        <v>1244.8</v>
      </c>
    </row>
    <row r="135" spans="1:9" x14ac:dyDescent="0.2">
      <c r="A135" s="10" t="s">
        <v>62</v>
      </c>
      <c r="B135" s="60">
        <v>103067.9</v>
      </c>
      <c r="C135" s="60">
        <v>53566.3</v>
      </c>
      <c r="D135" s="60">
        <v>46681.7</v>
      </c>
      <c r="E135" s="28">
        <f t="shared" si="25"/>
        <v>45.292181173769912</v>
      </c>
      <c r="F135" s="28">
        <f t="shared" si="26"/>
        <v>87.147516255556184</v>
      </c>
      <c r="G135" s="60">
        <v>52409</v>
      </c>
      <c r="H135" s="28">
        <f t="shared" si="28"/>
        <v>89.071915129080878</v>
      </c>
      <c r="I135" s="60">
        <v>339.8</v>
      </c>
    </row>
    <row r="136" spans="1:9" x14ac:dyDescent="0.2">
      <c r="A136" s="10" t="s">
        <v>63</v>
      </c>
      <c r="B136" s="58">
        <v>6328.9</v>
      </c>
      <c r="C136" s="58">
        <v>2015</v>
      </c>
      <c r="D136" s="58">
        <v>1584.5</v>
      </c>
      <c r="E136" s="28">
        <f t="shared" si="25"/>
        <v>25.035946214982069</v>
      </c>
      <c r="F136" s="28">
        <f t="shared" si="26"/>
        <v>78.635235732009917</v>
      </c>
      <c r="G136" s="58">
        <v>9087.2000000000007</v>
      </c>
      <c r="H136" s="28">
        <f t="shared" si="28"/>
        <v>17.436614138568533</v>
      </c>
      <c r="I136" s="58">
        <v>105.3</v>
      </c>
    </row>
    <row r="137" spans="1:9" x14ac:dyDescent="0.2">
      <c r="A137" s="10" t="s">
        <v>64</v>
      </c>
      <c r="B137" s="60">
        <v>0</v>
      </c>
      <c r="C137" s="60">
        <v>0</v>
      </c>
      <c r="D137" s="60">
        <v>0</v>
      </c>
      <c r="E137" s="28">
        <v>0</v>
      </c>
      <c r="F137" s="28">
        <v>0</v>
      </c>
      <c r="G137" s="60">
        <v>0</v>
      </c>
      <c r="H137" s="28">
        <v>0</v>
      </c>
      <c r="I137" s="60">
        <v>0</v>
      </c>
    </row>
    <row r="138" spans="1:9" ht="16.5" customHeight="1" x14ac:dyDescent="0.2">
      <c r="A138" s="13" t="s">
        <v>71</v>
      </c>
      <c r="B138" s="57">
        <f>B139+B140+B141</f>
        <v>106999.8</v>
      </c>
      <c r="C138" s="57">
        <f>C139+C140+C141</f>
        <v>50306.1</v>
      </c>
      <c r="D138" s="57">
        <f>D139+D140+D141</f>
        <v>42966.799999999996</v>
      </c>
      <c r="E138" s="25">
        <f>$D:$D/$B:$B*100</f>
        <v>40.155962908341877</v>
      </c>
      <c r="F138" s="25">
        <f>$D:$D/$C:$C*100</f>
        <v>85.410715599102289</v>
      </c>
      <c r="G138" s="57">
        <f>G139+G140+G141</f>
        <v>39564.200000000004</v>
      </c>
      <c r="H138" s="28">
        <f>$D:$D/$G:$G*100</f>
        <v>108.60019916995665</v>
      </c>
      <c r="I138" s="57">
        <f>I139+I140+I141</f>
        <v>6447.8</v>
      </c>
    </row>
    <row r="139" spans="1:9" x14ac:dyDescent="0.2">
      <c r="A139" s="36" t="s">
        <v>72</v>
      </c>
      <c r="B139" s="58">
        <v>78519.100000000006</v>
      </c>
      <c r="C139" s="58">
        <v>33156.300000000003</v>
      </c>
      <c r="D139" s="58">
        <v>32964.699999999997</v>
      </c>
      <c r="E139" s="28">
        <f>$D:$D/$B:$B*100</f>
        <v>41.98303342753546</v>
      </c>
      <c r="F139" s="28">
        <f>$D:$D/$C:$C*100</f>
        <v>99.422130937408554</v>
      </c>
      <c r="G139" s="58">
        <v>27757.1</v>
      </c>
      <c r="H139" s="28">
        <f>$D:$D/$G:$G*100</f>
        <v>118.76132593102304</v>
      </c>
      <c r="I139" s="58">
        <v>4891.1000000000004</v>
      </c>
    </row>
    <row r="140" spans="1:9" x14ac:dyDescent="0.2">
      <c r="A140" s="14" t="s">
        <v>73</v>
      </c>
      <c r="B140" s="58">
        <v>23999.8</v>
      </c>
      <c r="C140" s="58">
        <v>14677.1</v>
      </c>
      <c r="D140" s="58">
        <v>7764.7</v>
      </c>
      <c r="E140" s="28">
        <f>$D:$D/$B:$B*100</f>
        <v>32.353186276552307</v>
      </c>
      <c r="F140" s="28">
        <f>$D:$D/$C:$C*100</f>
        <v>52.903502735554021</v>
      </c>
      <c r="G140" s="58">
        <v>9431.2000000000007</v>
      </c>
      <c r="H140" s="28">
        <f>$D:$D/$G:$G*100</f>
        <v>82.329926202392059</v>
      </c>
      <c r="I140" s="58">
        <v>1180.2</v>
      </c>
    </row>
    <row r="141" spans="1:9" ht="24.75" customHeight="1" x14ac:dyDescent="0.2">
      <c r="A141" s="14" t="s">
        <v>82</v>
      </c>
      <c r="B141" s="58">
        <v>4480.8999999999996</v>
      </c>
      <c r="C141" s="58">
        <v>2472.6999999999998</v>
      </c>
      <c r="D141" s="58">
        <v>2237.4</v>
      </c>
      <c r="E141" s="28">
        <f>$D:$D/$B:$B*100</f>
        <v>49.93193331696758</v>
      </c>
      <c r="F141" s="28">
        <f>$D:$D/$C:$C*100</f>
        <v>90.484086221539215</v>
      </c>
      <c r="G141" s="58">
        <v>2375.9</v>
      </c>
      <c r="H141" s="28">
        <f>$D:$D/$G:$G*100</f>
        <v>94.170630077023446</v>
      </c>
      <c r="I141" s="58">
        <v>376.5</v>
      </c>
    </row>
    <row r="142" spans="1:9" ht="25.5" x14ac:dyDescent="0.2">
      <c r="A142" s="15" t="s">
        <v>94</v>
      </c>
      <c r="B142" s="57">
        <f t="shared" ref="B142:H142" si="29">B143</f>
        <v>0</v>
      </c>
      <c r="C142" s="57">
        <f t="shared" si="29"/>
        <v>0</v>
      </c>
      <c r="D142" s="57">
        <f>D143</f>
        <v>0</v>
      </c>
      <c r="E142" s="26">
        <f t="shared" si="29"/>
        <v>0</v>
      </c>
      <c r="F142" s="26">
        <f t="shared" si="29"/>
        <v>0</v>
      </c>
      <c r="G142" s="57">
        <f t="shared" si="29"/>
        <v>0</v>
      </c>
      <c r="H142" s="27">
        <f t="shared" si="29"/>
        <v>0</v>
      </c>
      <c r="I142" s="57">
        <f>I143</f>
        <v>0</v>
      </c>
    </row>
    <row r="143" spans="1:9" ht="26.25" customHeight="1" x14ac:dyDescent="0.2">
      <c r="A143" s="14" t="s">
        <v>94</v>
      </c>
      <c r="B143" s="58">
        <v>0</v>
      </c>
      <c r="C143" s="58">
        <v>0</v>
      </c>
      <c r="D143" s="58">
        <v>0</v>
      </c>
      <c r="E143" s="28">
        <v>0</v>
      </c>
      <c r="F143" s="28">
        <v>0</v>
      </c>
      <c r="G143" s="60">
        <v>0</v>
      </c>
      <c r="H143" s="28">
        <v>0</v>
      </c>
      <c r="I143" s="58">
        <v>0</v>
      </c>
    </row>
    <row r="144" spans="1:9" ht="21" customHeight="1" x14ac:dyDescent="0.2">
      <c r="A144" s="34" t="s">
        <v>65</v>
      </c>
      <c r="B144" s="61">
        <f>B99+B108+B109+B110+B116+B121+B124+B130+B133+B138+B142</f>
        <v>6081047.0999999996</v>
      </c>
      <c r="C144" s="61">
        <f>C99+C108+C109+C110+C116+C121+C124+C130+C133+C138+C142</f>
        <v>3672684.4000000004</v>
      </c>
      <c r="D144" s="61">
        <f>D99+D108+D109+D110+D116+D121+D124+D130+D133+D138+D142</f>
        <v>2524119.7999999998</v>
      </c>
      <c r="E144" s="35">
        <f>$D:$D/$B:$B*100</f>
        <v>41.507979768813172</v>
      </c>
      <c r="F144" s="35">
        <f>$D:$D/$C:$C*100</f>
        <v>68.726836425149941</v>
      </c>
      <c r="G144" s="61">
        <f>G99+G108+G109+G110+G116+G121+G124+G130+G133+G138+G142</f>
        <v>1867672</v>
      </c>
      <c r="H144" s="47">
        <f>$D:$D/$G:$G*100</f>
        <v>135.14791676482807</v>
      </c>
      <c r="I144" s="61">
        <f>I99+I108+I109+I110+I116+I121+I124+I130+I133+I138+I142</f>
        <v>446238.4</v>
      </c>
    </row>
    <row r="145" spans="1:9" ht="24" customHeight="1" x14ac:dyDescent="0.2">
      <c r="A145" s="16" t="s">
        <v>66</v>
      </c>
      <c r="B145" s="61">
        <f>B97-B144</f>
        <v>-571202.90000000037</v>
      </c>
      <c r="C145" s="61">
        <f>C97-C144</f>
        <v>-559165.10000000009</v>
      </c>
      <c r="D145" s="61">
        <f>D97-D144</f>
        <v>-188949.89999999991</v>
      </c>
      <c r="E145" s="29"/>
      <c r="F145" s="29"/>
      <c r="G145" s="61">
        <f>G97-G144</f>
        <v>864878.09999999963</v>
      </c>
      <c r="H145" s="48"/>
      <c r="I145" s="61">
        <f>I97-I144</f>
        <v>-179683.90000000002</v>
      </c>
    </row>
    <row r="146" spans="1:9" ht="30" customHeight="1" x14ac:dyDescent="0.2">
      <c r="A146" s="3" t="s">
        <v>67</v>
      </c>
      <c r="B146" s="58" t="s">
        <v>151</v>
      </c>
      <c r="C146" s="58"/>
      <c r="D146" s="58" t="s">
        <v>160</v>
      </c>
      <c r="E146" s="27"/>
      <c r="F146" s="27"/>
      <c r="G146" s="58"/>
      <c r="H146" s="27"/>
      <c r="I146" s="58"/>
    </row>
    <row r="147" spans="1:9" ht="17.25" customHeight="1" x14ac:dyDescent="0.25">
      <c r="A147" s="7" t="s">
        <v>68</v>
      </c>
      <c r="B147" s="57">
        <v>552767.1</v>
      </c>
      <c r="C147" s="58"/>
      <c r="D147" s="57">
        <f>SUM(D149,D150)</f>
        <v>363817.2</v>
      </c>
      <c r="E147" s="27"/>
      <c r="F147" s="27"/>
      <c r="G147" s="62"/>
      <c r="H147" s="32"/>
      <c r="I147" s="57">
        <f>SUM(I149,I150)</f>
        <v>-179683.90000000002</v>
      </c>
    </row>
    <row r="148" spans="1:9" x14ac:dyDescent="0.2">
      <c r="A148" s="3" t="s">
        <v>7</v>
      </c>
      <c r="B148" s="58"/>
      <c r="C148" s="58"/>
      <c r="D148" s="58"/>
      <c r="E148" s="27"/>
      <c r="F148" s="27"/>
      <c r="G148" s="58"/>
      <c r="H148" s="32"/>
      <c r="I148" s="58"/>
    </row>
    <row r="149" spans="1:9" ht="18" customHeight="1" x14ac:dyDescent="0.2">
      <c r="A149" s="8" t="s">
        <v>69</v>
      </c>
      <c r="B149" s="58">
        <v>440062.1</v>
      </c>
      <c r="C149" s="58"/>
      <c r="D149" s="58">
        <v>287477.2</v>
      </c>
      <c r="E149" s="27"/>
      <c r="F149" s="27"/>
      <c r="G149" s="58"/>
      <c r="H149" s="32"/>
      <c r="I149" s="58">
        <v>-225527.7</v>
      </c>
    </row>
    <row r="150" spans="1:9" x14ac:dyDescent="0.2">
      <c r="A150" s="3" t="s">
        <v>70</v>
      </c>
      <c r="B150" s="58">
        <v>112705</v>
      </c>
      <c r="C150" s="58"/>
      <c r="D150" s="58">
        <v>76340</v>
      </c>
      <c r="E150" s="27"/>
      <c r="F150" s="27"/>
      <c r="G150" s="58"/>
      <c r="H150" s="32"/>
      <c r="I150" s="58">
        <v>45843.8</v>
      </c>
    </row>
    <row r="151" spans="1:9" hidden="1" x14ac:dyDescent="0.2">
      <c r="A151" s="4" t="s">
        <v>92</v>
      </c>
      <c r="B151" s="63"/>
      <c r="C151" s="63"/>
      <c r="D151" s="63"/>
      <c r="E151" s="30"/>
      <c r="F151" s="30"/>
      <c r="G151" s="63"/>
      <c r="H151" s="31"/>
      <c r="I151" s="63"/>
    </row>
    <row r="152" spans="1:9" ht="12" customHeight="1" x14ac:dyDescent="0.25">
      <c r="A152" s="17"/>
    </row>
    <row r="153" spans="1:9" hidden="1" x14ac:dyDescent="0.25">
      <c r="A153" s="18"/>
      <c r="B153" s="65"/>
    </row>
    <row r="154" spans="1:9" ht="31.5" hidden="1" x14ac:dyDescent="0.25">
      <c r="A154" s="19" t="s">
        <v>100</v>
      </c>
      <c r="B154" s="66"/>
      <c r="C154" s="66"/>
      <c r="D154" s="66"/>
      <c r="E154" s="23"/>
      <c r="F154" s="23"/>
      <c r="G154" s="66"/>
      <c r="H154" s="23" t="s">
        <v>89</v>
      </c>
      <c r="I154" s="66"/>
    </row>
    <row r="155" spans="1:9" x14ac:dyDescent="0.25">
      <c r="A155" s="18"/>
      <c r="B155" s="66"/>
      <c r="C155" s="66"/>
      <c r="D155" s="66"/>
      <c r="E155" s="24"/>
      <c r="F155" s="24"/>
      <c r="G155" s="66"/>
      <c r="H155" s="24"/>
      <c r="I155" s="66"/>
    </row>
    <row r="157" spans="1:9" x14ac:dyDescent="0.25">
      <c r="A157" s="21" t="s">
        <v>93</v>
      </c>
    </row>
  </sheetData>
  <mergeCells count="14">
    <mergeCell ref="A98:I9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2023-08-02T09:51:55Z</cp:lastPrinted>
  <dcterms:created xsi:type="dcterms:W3CDTF">2010-09-10T01:16:58Z</dcterms:created>
  <dcterms:modified xsi:type="dcterms:W3CDTF">2024-02-07T08:41:07Z</dcterms:modified>
</cp:coreProperties>
</file>